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355" windowHeight="6150" activeTab="5"/>
  </bookViews>
  <sheets>
    <sheet name="IS" sheetId="1" r:id="rId1"/>
    <sheet name="BS" sheetId="2" r:id="rId2"/>
    <sheet name="SOCIE" sheetId="3" r:id="rId3"/>
    <sheet name="CF" sheetId="4" r:id="rId4"/>
    <sheet name="NOTES(1)" sheetId="5" r:id="rId5"/>
    <sheet name="NOTES(2)" sheetId="6" r:id="rId6"/>
  </sheets>
  <definedNames>
    <definedName name="_xlnm.Print_Area" localSheetId="1">'BS'!$A$1:$H$60</definedName>
    <definedName name="_xlnm.Print_Area" localSheetId="3">'CF'!$A$1:$I$77</definedName>
    <definedName name="_xlnm.Print_Area" localSheetId="0">'IS'!$A$1:$L$42</definedName>
    <definedName name="_xlnm.Print_Area" localSheetId="4">'NOTES(1)'!$A$1:$J$236</definedName>
    <definedName name="_xlnm.Print_Area" localSheetId="5">'NOTES(2)'!$A$1:$J$338</definedName>
    <definedName name="_xlnm.Print_Area" localSheetId="2">'SOCIE'!$A$1:$L$72</definedName>
  </definedNames>
  <calcPr fullCalcOnLoad="1"/>
</workbook>
</file>

<file path=xl/sharedStrings.xml><?xml version="1.0" encoding="utf-8"?>
<sst xmlns="http://schemas.openxmlformats.org/spreadsheetml/2006/main" count="476" uniqueCount="310">
  <si>
    <r>
      <t xml:space="preserve">UNITED MALACCA BERHAD </t>
    </r>
    <r>
      <rPr>
        <b/>
        <sz val="10"/>
        <rFont val="Arial"/>
        <family val="2"/>
      </rPr>
      <t>(1319 - V)</t>
    </r>
  </si>
  <si>
    <t>(Incorporated in Malaysia)</t>
  </si>
  <si>
    <t>CONDENSED CONSOLIDATED INCOME STATEMENTS</t>
  </si>
  <si>
    <t>Revenue</t>
  </si>
  <si>
    <t>Cost of sales</t>
  </si>
  <si>
    <t>Gross profit</t>
  </si>
  <si>
    <t>Other income</t>
  </si>
  <si>
    <t>Administrative expenses</t>
  </si>
  <si>
    <t>Selling and distribution expenses</t>
  </si>
  <si>
    <t>Other expenses</t>
  </si>
  <si>
    <t>Profit for the period</t>
  </si>
  <si>
    <t>RM'000</t>
  </si>
  <si>
    <t>(restated)</t>
  </si>
  <si>
    <t xml:space="preserve"> </t>
  </si>
  <si>
    <t>ASSETS</t>
  </si>
  <si>
    <t>Non-Current Assets</t>
  </si>
  <si>
    <t>Investments in associates</t>
  </si>
  <si>
    <t>Deferred tax assets</t>
  </si>
  <si>
    <t>Other investments</t>
  </si>
  <si>
    <t>Goodwill on consolidation</t>
  </si>
  <si>
    <t>Current Assets</t>
  </si>
  <si>
    <t>Inventories</t>
  </si>
  <si>
    <t>Trade receivables</t>
  </si>
  <si>
    <t>Other receivables</t>
  </si>
  <si>
    <t>Marketable securities</t>
  </si>
  <si>
    <t>Cash and bank balances</t>
  </si>
  <si>
    <t>TOTAL ASSETS</t>
  </si>
  <si>
    <t>EQUITY AND LIABILITIES</t>
  </si>
  <si>
    <t>Share capital</t>
  </si>
  <si>
    <t>Share premium</t>
  </si>
  <si>
    <t>Revaluation reserve</t>
  </si>
  <si>
    <t>Retained profits</t>
  </si>
  <si>
    <t>Replanting expenses</t>
  </si>
  <si>
    <t>Development expenditure</t>
  </si>
  <si>
    <t>Deferred tax liabilities</t>
  </si>
  <si>
    <t>Distributable</t>
  </si>
  <si>
    <t>Share</t>
  </si>
  <si>
    <t>Revaluation</t>
  </si>
  <si>
    <t>Reserve on</t>
  </si>
  <si>
    <t>Retained</t>
  </si>
  <si>
    <t>Capital</t>
  </si>
  <si>
    <t>Premium</t>
  </si>
  <si>
    <t>Reserve</t>
  </si>
  <si>
    <t>Consolidation</t>
  </si>
  <si>
    <t>Profits</t>
  </si>
  <si>
    <t>Total</t>
  </si>
  <si>
    <t>Realisation of revaluation</t>
  </si>
  <si>
    <t xml:space="preserve">  reserve upon depreciation</t>
  </si>
  <si>
    <t>Cash Flows From Operating Activities</t>
  </si>
  <si>
    <t>Adjustments for:</t>
  </si>
  <si>
    <t>Amortisation of goodwill on consolidation</t>
  </si>
  <si>
    <t>Depreciation</t>
  </si>
  <si>
    <t>Gain on disposal of other investments</t>
  </si>
  <si>
    <t>Gain on disposal of property, plant and equipment</t>
  </si>
  <si>
    <t>Property, plant and equipment written off</t>
  </si>
  <si>
    <t>Provision for diminution in value of other investments</t>
  </si>
  <si>
    <t>Interest income</t>
  </si>
  <si>
    <t>Operating profit before working capital changes</t>
  </si>
  <si>
    <t>Decrease in retirement benefit obligations</t>
  </si>
  <si>
    <t>Cash generated from operations</t>
  </si>
  <si>
    <t>Dividends received from associates</t>
  </si>
  <si>
    <t>Dividends received from other investments</t>
  </si>
  <si>
    <t>Interest received</t>
  </si>
  <si>
    <t>Taxes paid</t>
  </si>
  <si>
    <t>Net cash generated from operating activities</t>
  </si>
  <si>
    <t>Cash Flows From Investing Activities</t>
  </si>
  <si>
    <t>Proceeds from disposal of marketable securities</t>
  </si>
  <si>
    <t>Proceeds from disposal of other investments</t>
  </si>
  <si>
    <t>Proceeds from disposal of property, plant and equipment</t>
  </si>
  <si>
    <t>Purchase of marketable securities</t>
  </si>
  <si>
    <t>Purchase of property, plant and equipment</t>
  </si>
  <si>
    <t>Net cash used in investing activities</t>
  </si>
  <si>
    <t>Net change in Cash and Cash Equivalents</t>
  </si>
  <si>
    <t>Cash and Cash Equivalents at beginning of period</t>
  </si>
  <si>
    <t>Cash and Cash Equivalents at end of period</t>
  </si>
  <si>
    <t>Cash and cash equivalents comprise:</t>
  </si>
  <si>
    <t>Money market funds placed with fund managers</t>
  </si>
  <si>
    <t>Deposits with licensed financial institutions</t>
  </si>
  <si>
    <t xml:space="preserve">Equity attributable to equity holders </t>
  </si>
  <si>
    <t>Shareholders' equity</t>
  </si>
  <si>
    <t>Non-Current Liabilities</t>
  </si>
  <si>
    <t>Current Liabilities</t>
  </si>
  <si>
    <t>Trade payables</t>
  </si>
  <si>
    <t>Other payables</t>
  </si>
  <si>
    <t>Tax payable</t>
  </si>
  <si>
    <t>Total liabilities</t>
  </si>
  <si>
    <t>TOTAL EQUITY AND LIABILITIES</t>
  </si>
  <si>
    <t>Non-distributable</t>
  </si>
  <si>
    <r>
      <t xml:space="preserve">UNITED MALACCA BERHAD </t>
    </r>
    <r>
      <rPr>
        <b/>
        <sz val="9"/>
        <rFont val="Arial"/>
        <family val="2"/>
      </rPr>
      <t>(1319 - V)</t>
    </r>
  </si>
  <si>
    <t>Less: Deposits pledged to banks for bank guarantee facilities</t>
  </si>
  <si>
    <t>1.</t>
  </si>
  <si>
    <t>2.</t>
  </si>
  <si>
    <t>FRS 3</t>
  </si>
  <si>
    <t>FRS 101</t>
  </si>
  <si>
    <t>FRS 102</t>
  </si>
  <si>
    <t>FRS 108</t>
  </si>
  <si>
    <t>FRS 110</t>
  </si>
  <si>
    <t>FRS 116</t>
  </si>
  <si>
    <t>FRS 127</t>
  </si>
  <si>
    <t>FRS 128</t>
  </si>
  <si>
    <t>FRS 132</t>
  </si>
  <si>
    <t>FRS 133</t>
  </si>
  <si>
    <t>FRS 136</t>
  </si>
  <si>
    <t>(a)</t>
  </si>
  <si>
    <t>(b)</t>
  </si>
  <si>
    <t>FRS 101: Presentation of Financial Statements</t>
  </si>
  <si>
    <t>3.</t>
  </si>
  <si>
    <t>FRS 117</t>
  </si>
  <si>
    <t>FRS 124</t>
  </si>
  <si>
    <t>FRS 139</t>
  </si>
  <si>
    <t>Restated</t>
  </si>
  <si>
    <t>4.</t>
  </si>
  <si>
    <t>5.</t>
  </si>
  <si>
    <t>Segment Revenue</t>
  </si>
  <si>
    <t>Plantation</t>
  </si>
  <si>
    <t>Investment holding</t>
  </si>
  <si>
    <t>Total revenue</t>
  </si>
  <si>
    <t>Segment Results</t>
  </si>
  <si>
    <t>6.</t>
  </si>
  <si>
    <t>7.</t>
  </si>
  <si>
    <t>8.</t>
  </si>
  <si>
    <t>9.</t>
  </si>
  <si>
    <t>10.</t>
  </si>
  <si>
    <t>11.</t>
  </si>
  <si>
    <t>12.</t>
  </si>
  <si>
    <t>13.</t>
  </si>
  <si>
    <t>14.</t>
  </si>
  <si>
    <t>15.</t>
  </si>
  <si>
    <t>16.</t>
  </si>
  <si>
    <t>17.</t>
  </si>
  <si>
    <t>18.</t>
  </si>
  <si>
    <t>19.</t>
  </si>
  <si>
    <t>20.</t>
  </si>
  <si>
    <t>21.</t>
  </si>
  <si>
    <t>Current tax expense</t>
  </si>
  <si>
    <t>Deferred tax expense</t>
  </si>
  <si>
    <t>22.</t>
  </si>
  <si>
    <t>23.</t>
  </si>
  <si>
    <t>Total purchases</t>
  </si>
  <si>
    <t xml:space="preserve">  - marketable securities</t>
  </si>
  <si>
    <t>Total sales</t>
  </si>
  <si>
    <t xml:space="preserve">  - other investments</t>
  </si>
  <si>
    <t>At cost</t>
  </si>
  <si>
    <t>At carrying amount</t>
  </si>
  <si>
    <t>At market value</t>
  </si>
  <si>
    <t>24.</t>
  </si>
  <si>
    <t>25.</t>
  </si>
  <si>
    <t>26.</t>
  </si>
  <si>
    <t>(i)</t>
  </si>
  <si>
    <t>(ii)</t>
  </si>
  <si>
    <t>By order of the Board,</t>
  </si>
  <si>
    <t xml:space="preserve">                                                                                                                    </t>
  </si>
  <si>
    <t>Ended</t>
  </si>
  <si>
    <t>NOTES TO THE QUARTERLY FINANCIAL STATEMENTS</t>
  </si>
  <si>
    <t xml:space="preserve">FRS 3: Business Combinations, FRS 136: Impairment of Assets </t>
  </si>
  <si>
    <t>*</t>
  </si>
  <si>
    <t>As previously stated</t>
  </si>
  <si>
    <t>Prior year adjustments</t>
  </si>
  <si>
    <t xml:space="preserve">      by an associate</t>
  </si>
  <si>
    <t>Current Quarter</t>
  </si>
  <si>
    <t>Effects of adopting</t>
  </si>
  <si>
    <t>As</t>
  </si>
  <si>
    <t>As Previously</t>
  </si>
  <si>
    <t>Stated</t>
  </si>
  <si>
    <t>Share of profit of associates</t>
  </si>
  <si>
    <t>Profit before taxation</t>
  </si>
  <si>
    <t>Taxation</t>
  </si>
  <si>
    <t>Balance at 1 May 2005</t>
  </si>
  <si>
    <t>Balance at 1 May 2005 (restated*)</t>
  </si>
  <si>
    <t>Profit for the period (restated*)</t>
  </si>
  <si>
    <t>Balance at 1 May 2006</t>
  </si>
  <si>
    <t xml:space="preserve">Profit for the period </t>
  </si>
  <si>
    <t>New/Revised FRSs</t>
  </si>
  <si>
    <t>CONSOLIDATED BALANCE SHEET</t>
  </si>
  <si>
    <t>As at 30 April 2006</t>
  </si>
  <si>
    <t>CONDENSED CONSOLIDATED BALANCE SHEETS</t>
  </si>
  <si>
    <t>Net assets per stock unit (RM)</t>
  </si>
  <si>
    <t>Property, plant and equipment</t>
  </si>
  <si>
    <t>CONDENSED CONSOLIDATED CASH FLOW STATEMENTS</t>
  </si>
  <si>
    <t>: Business Combinations</t>
  </si>
  <si>
    <t>: Presentation of Financial Statements</t>
  </si>
  <si>
    <t>: Inventories</t>
  </si>
  <si>
    <t>: Accounting Policies, Changes in Estimates and Errors</t>
  </si>
  <si>
    <t>: Events after the Balance Sheet Date</t>
  </si>
  <si>
    <t>: Consolidated and Separate Financial Statements</t>
  </si>
  <si>
    <t>: Investments in Associates</t>
  </si>
  <si>
    <t>: Financial Instruments: Disclosure and Presentation</t>
  </si>
  <si>
    <t>: Earnings Per Share</t>
  </si>
  <si>
    <t>: Impairment of Assets</t>
  </si>
  <si>
    <t>: Leases</t>
  </si>
  <si>
    <t>: Financial Instruments: Recognition and Measurement</t>
  </si>
  <si>
    <t>FRS 101: Presentation of Financial Statements (cont'd)</t>
  </si>
  <si>
    <t>Cummulative</t>
  </si>
  <si>
    <t>Total revenue including inter-segment sales</t>
  </si>
  <si>
    <t>Elimination of inter-segment sales</t>
  </si>
  <si>
    <t xml:space="preserve">Ended </t>
  </si>
  <si>
    <t>Securities</t>
  </si>
  <si>
    <t>Marketable</t>
  </si>
  <si>
    <t>Investments</t>
  </si>
  <si>
    <t xml:space="preserve">Other </t>
  </si>
  <si>
    <t>Profit for the period (RM'000)</t>
  </si>
  <si>
    <t>Basic/Diluted earnings per stock unit</t>
  </si>
  <si>
    <t xml:space="preserve">Weighted average number of ordinary </t>
  </si>
  <si>
    <t>Basic/diluted earnings per stock unit (sen)</t>
  </si>
  <si>
    <t>Basic earnings per stock unit (sen)</t>
  </si>
  <si>
    <t>Fully diluted earnings per stock unit (sen)</t>
  </si>
  <si>
    <t>CONDENSED CONSOLIDATED STATEMENTS OF CHANGES IN EQUITY</t>
  </si>
  <si>
    <t>CONSOLIDATED INCOME STATEMENT</t>
  </si>
  <si>
    <t>Reserve on consolidation</t>
  </si>
  <si>
    <t>INDIVIDUAL QUARTER</t>
  </si>
  <si>
    <t>3 MONTHS ENDED</t>
  </si>
  <si>
    <t>CUMULATIVE QUARTER</t>
  </si>
  <si>
    <t xml:space="preserve">         RM'000</t>
  </si>
  <si>
    <t xml:space="preserve">     RM'000</t>
  </si>
  <si>
    <t xml:space="preserve">     (restated)</t>
  </si>
  <si>
    <t>AS AT END OF</t>
  </si>
  <si>
    <t>CURRENT QUARTER</t>
  </si>
  <si>
    <t>FINANCIAL YEAR END</t>
  </si>
  <si>
    <t>30 APRIL 2006</t>
  </si>
  <si>
    <t>2005/2006</t>
  </si>
  <si>
    <t>2006/2007</t>
  </si>
  <si>
    <t>ENDED</t>
  </si>
  <si>
    <t>ACCOUNTING POLICIES AND BASIS OF PREPARATION</t>
  </si>
  <si>
    <t>ACCOUNTING POLICIES AND BASIS OF PREPARATION (CONT'D)</t>
  </si>
  <si>
    <t>COMPARATIVE FIGURES</t>
  </si>
  <si>
    <t>AUDITORS' REPORT OF PRECEDING ANNUAL FINANCIAL STATEMENTS</t>
  </si>
  <si>
    <t>ITEMS OF UNUSUAL NATURE</t>
  </si>
  <si>
    <t>CHANGES IN ACCOUNTING ESTIMATES</t>
  </si>
  <si>
    <t>VALUATIONS OF PROPERTY, PLANT AND EQUIPMENT</t>
  </si>
  <si>
    <t>CHANGES IN COMPOSITION OF THE GROUP</t>
  </si>
  <si>
    <t>CHANGES IN DEBT AND EQUITY SECURITIES</t>
  </si>
  <si>
    <t>CHANGES IN CONTINGENT LIABILITIES AND CONTINGENT ASSETS</t>
  </si>
  <si>
    <t>SEASONALITY OR CYCLICALITY OF OPERATIONS</t>
  </si>
  <si>
    <t>SUBSEQUENT EVENTS</t>
  </si>
  <si>
    <t>PURCHASE AND SALE OF QUOTED SECURITIES</t>
  </si>
  <si>
    <t>SALE OF UNQUOTED INVESTMENTS AND/OR PROPERTIES</t>
  </si>
  <si>
    <t>TAXATION</t>
  </si>
  <si>
    <t>GROUP BORROWINGS AND DEBT SECURITIES</t>
  </si>
  <si>
    <t>OFF BALANCE SHEET FINANCIAL INSTRUMENTS</t>
  </si>
  <si>
    <t>STATUS OF CORPORATE PROPOSALS</t>
  </si>
  <si>
    <t>MATERIAL LITIGATION</t>
  </si>
  <si>
    <t>MATERIAL CHANGES IN QUARTERLY RESULTS</t>
  </si>
  <si>
    <t>PERFORMANCE REVIEW</t>
  </si>
  <si>
    <t>DIVIDEND DECLARATION</t>
  </si>
  <si>
    <t>EARNINGS PER STOCK UNIT</t>
  </si>
  <si>
    <t>VARIANCE ON PROFIT FORECAST/PROFIT GUARANTEE</t>
  </si>
  <si>
    <t>CURRENT YEAR PROSPECTS</t>
  </si>
  <si>
    <t>AS AT PRECEDING</t>
  </si>
  <si>
    <t>SEGMENTAL INFORMATION</t>
  </si>
  <si>
    <t>Leong Yok Mui</t>
  </si>
  <si>
    <t>PURCHASE AND SALE OF QUOTED SECURITIES (CONT'D)</t>
  </si>
  <si>
    <t xml:space="preserve"> - effects of adopting new FRS</t>
  </si>
  <si>
    <t>Balance at 1 May 2006 (restated*)</t>
  </si>
  <si>
    <t>DIVIDEND PAID</t>
  </si>
  <si>
    <t>COMPARATIVE FIGURES (CONT'D)</t>
  </si>
  <si>
    <t>Company Secretary</t>
  </si>
  <si>
    <t>: Property, Plant and Equipment</t>
  </si>
  <si>
    <t>: Related Party Disclosures</t>
  </si>
  <si>
    <t xml:space="preserve">  shares in issue ('000 unit)</t>
  </si>
  <si>
    <t>Purchase of other investment</t>
  </si>
  <si>
    <t>(Gain)/Loss on disposal of marketable securities</t>
  </si>
  <si>
    <t>Gain on disposal of:</t>
  </si>
  <si>
    <t>In respect of financial year ended 30 April 2006:</t>
  </si>
  <si>
    <t>Final dividend of 8 sen less 28% taxation paid on 13 October 2006</t>
  </si>
  <si>
    <t>NOTES TO THE QUARTERLY FINANCIAL STATEMENTS - CONT'D</t>
  </si>
  <si>
    <t>Dividends</t>
  </si>
  <si>
    <t>Dividend income</t>
  </si>
  <si>
    <t>Interim dividend of 6 sen less 27% taxation paid on 7 February 2007</t>
  </si>
  <si>
    <t>MATERIAL LITIGATION - CONT'D</t>
  </si>
  <si>
    <t>FOR THE FOURTH QUARTER ENDED 30 APRIL 2007</t>
  </si>
  <si>
    <t>30 APRIL</t>
  </si>
  <si>
    <t>12 MONTHS ENDED</t>
  </si>
  <si>
    <t>AS AT 30 APRIL 2007</t>
  </si>
  <si>
    <t>30 APRIL 2007</t>
  </si>
  <si>
    <t>Operating profit</t>
  </si>
  <si>
    <t>FOR THE TWELVE MONTHS ENDED 30 APRIL 2007</t>
  </si>
  <si>
    <t>Current 12 months ended</t>
  </si>
  <si>
    <t>30 April 2007</t>
  </si>
  <si>
    <t>12 months ended 30 April 2006</t>
  </si>
  <si>
    <t>Balance at 30 April 2006 (restated*)</t>
  </si>
  <si>
    <t>Effects of adopting FRS 3</t>
  </si>
  <si>
    <t xml:space="preserve">  reserve upon assets written off</t>
  </si>
  <si>
    <t>Reversal of revaluation reserve</t>
  </si>
  <si>
    <t xml:space="preserve">  upon abolishment of Real</t>
  </si>
  <si>
    <t xml:space="preserve">  Property Gain Tax</t>
  </si>
  <si>
    <t>Biological assets</t>
  </si>
  <si>
    <t>12 MONTHS</t>
  </si>
  <si>
    <t>30 APR. 2007</t>
  </si>
  <si>
    <t>30 APR. 2006</t>
  </si>
  <si>
    <t>Provision for retirement benefit obligations</t>
  </si>
  <si>
    <t>(Increase)/Decrease in inventories</t>
  </si>
  <si>
    <t>Increase/(Decrease) in payables</t>
  </si>
  <si>
    <t>Cash Flow From Financing Activities</t>
  </si>
  <si>
    <t>Net cash used in financing activities</t>
  </si>
  <si>
    <t>Increase in deposits pledged</t>
  </si>
  <si>
    <t>Dividends paid</t>
  </si>
  <si>
    <t>Unaudited Results for the Fourth Financial Quarter Ended 30 April 2007</t>
  </si>
  <si>
    <t>Dividend paid during the financial year ended 30 April 2007</t>
  </si>
  <si>
    <t>Twelve Months</t>
  </si>
  <si>
    <t>Melaka, 27 June 2007</t>
  </si>
  <si>
    <t>3 months ended 30 April 2006</t>
  </si>
  <si>
    <t>Balance at  30 April 2007</t>
  </si>
  <si>
    <t>Increase in receivables</t>
  </si>
  <si>
    <t>Cash on hand and at banks</t>
  </si>
  <si>
    <t>In respect of financial year ended 30 April 2007:</t>
  </si>
  <si>
    <t>As At 30 April 2007</t>
  </si>
  <si>
    <t>Taxes refunded</t>
  </si>
  <si>
    <t>Additions of biological assets</t>
  </si>
  <si>
    <t>Write back of provision for diminution in value of investment in an associate</t>
  </si>
  <si>
    <t>Write back of provision for diminution in value of marketable securities</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</si>
</sst>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_-;\-* #,##0_-;_-* &quot;-&quot;??_-;_-@_-"/>
    <numFmt numFmtId="179" formatCode="_(* #,##0_);_(* \(#,##0\);_(* &quot;-&quot;??_);_(@_)"/>
    <numFmt numFmtId="180" formatCode="#,##0_);[Red]\(#,##0\);\-"/>
    <numFmt numFmtId="181" formatCode="&quot;Yes&quot;;&quot;Yes&quot;;&quot;No&quot;"/>
    <numFmt numFmtId="182" formatCode="&quot;True&quot;;&quot;True&quot;;&quot;False&quot;"/>
    <numFmt numFmtId="183" formatCode="&quot;On&quot;;&quot;On&quot;;&quot;Off&quot;"/>
    <numFmt numFmtId="184" formatCode="[$€-2]\ #,##0.00_);[Red]\([$€-2]\ #,##0.00\)"/>
    <numFmt numFmtId="185" formatCode="_(* #,##0.0_);_(* \(#,##0.0\);_(* &quot;-&quot;??_);_(@_)"/>
    <numFmt numFmtId="186" formatCode="_-* #,##0.0_-;\-* #,##0.0_-;_-* &quot;-&quot;??_-;_-@_-"/>
    <numFmt numFmtId="187" formatCode="0.000000"/>
    <numFmt numFmtId="188" formatCode="0.00000"/>
    <numFmt numFmtId="189" formatCode="0.0000"/>
    <numFmt numFmtId="190" formatCode="0.000"/>
    <numFmt numFmtId="191" formatCode="0.0000000000"/>
    <numFmt numFmtId="192" formatCode="0.00000000000"/>
    <numFmt numFmtId="193" formatCode="0.000000000"/>
    <numFmt numFmtId="194" formatCode="0.00000000"/>
    <numFmt numFmtId="195" formatCode="0.0000000"/>
  </numFmts>
  <fonts count="29">
    <font>
      <sz val="10"/>
      <name val="Arial"/>
      <family val="0"/>
    </font>
    <font>
      <b/>
      <sz val="10"/>
      <name val="Arial"/>
      <family val="2"/>
    </font>
    <font>
      <b/>
      <sz val="14"/>
      <name val="Arial"/>
      <family val="2"/>
    </font>
    <font>
      <sz val="8"/>
      <name val="Arial"/>
      <family val="0"/>
    </font>
    <font>
      <sz val="12"/>
      <name val="Times New Roman"/>
      <family val="1"/>
    </font>
    <font>
      <sz val="12"/>
      <name val="Garamond"/>
      <family val="1"/>
    </font>
    <font>
      <sz val="12"/>
      <name val="Arial"/>
      <family val="2"/>
    </font>
    <font>
      <b/>
      <sz val="12"/>
      <name val="Arial"/>
      <family val="2"/>
    </font>
    <font>
      <sz val="14"/>
      <name val="Times New Roman"/>
      <family val="1"/>
    </font>
    <font>
      <sz val="9"/>
      <name val="Arial"/>
      <family val="2"/>
    </font>
    <font>
      <sz val="13"/>
      <name val="Arial"/>
      <family val="2"/>
    </font>
    <font>
      <b/>
      <sz val="9"/>
      <name val="Arial"/>
      <family val="2"/>
    </font>
    <font>
      <b/>
      <sz val="13"/>
      <name val="Arial"/>
      <family val="2"/>
    </font>
    <font>
      <sz val="11"/>
      <name val="Arial"/>
      <family val="2"/>
    </font>
    <font>
      <sz val="11"/>
      <name val="Times New Roman"/>
      <family val="1"/>
    </font>
    <font>
      <sz val="11"/>
      <name val="Garamond"/>
      <family val="1"/>
    </font>
    <font>
      <b/>
      <sz val="15"/>
      <name val="Arial"/>
      <family val="2"/>
    </font>
    <font>
      <sz val="10"/>
      <color indexed="10"/>
      <name val="Arial"/>
      <family val="2"/>
    </font>
    <font>
      <sz val="12"/>
      <color indexed="10"/>
      <name val="Arial"/>
      <family val="2"/>
    </font>
    <font>
      <i/>
      <sz val="12"/>
      <name val="Arial"/>
      <family val="2"/>
    </font>
    <font>
      <b/>
      <u val="single"/>
      <sz val="12"/>
      <name val="Arial"/>
      <family val="2"/>
    </font>
    <font>
      <u val="single"/>
      <sz val="12"/>
      <name val="Arial"/>
      <family val="2"/>
    </font>
    <font>
      <b/>
      <sz val="11.9"/>
      <name val="Arial"/>
      <family val="2"/>
    </font>
    <font>
      <u val="single"/>
      <sz val="10"/>
      <color indexed="12"/>
      <name val="Arial"/>
      <family val="0"/>
    </font>
    <font>
      <u val="single"/>
      <sz val="10"/>
      <color indexed="36"/>
      <name val="Arial"/>
      <family val="0"/>
    </font>
    <font>
      <b/>
      <u val="single"/>
      <sz val="13"/>
      <name val="Arial"/>
      <family val="2"/>
    </font>
    <font>
      <b/>
      <u val="singleAccounting"/>
      <sz val="12"/>
      <name val="Arial"/>
      <family val="2"/>
    </font>
    <font>
      <u val="single"/>
      <sz val="10"/>
      <name val="Arial"/>
      <family val="0"/>
    </font>
    <font>
      <b/>
      <u val="single"/>
      <sz val="10"/>
      <name val="Arial"/>
      <family val="2"/>
    </font>
  </fonts>
  <fills count="2">
    <fill>
      <patternFill/>
    </fill>
    <fill>
      <patternFill patternType="gray125"/>
    </fill>
  </fills>
  <borders count="8">
    <border>
      <left/>
      <right/>
      <top/>
      <bottom/>
      <diagonal/>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medium"/>
      <bottom style="medium"/>
    </border>
    <border>
      <left>
        <color indexed="63"/>
      </left>
      <right>
        <color indexed="63"/>
      </right>
      <top style="thin"/>
      <bottom>
        <color indexed="63"/>
      </bottom>
    </border>
    <border>
      <left>
        <color indexed="63"/>
      </left>
      <right>
        <color indexed="63"/>
      </right>
      <top style="thin"/>
      <bottom style="thick"/>
    </border>
  </borders>
  <cellStyleXfs count="24">
    <xf numFmtId="41" fontId="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4" fillId="0" borderId="0">
      <alignment/>
      <protection/>
    </xf>
    <xf numFmtId="0" fontId="4" fillId="0" borderId="0" applyBorder="0">
      <alignment/>
      <protection/>
    </xf>
    <xf numFmtId="9" fontId="0" fillId="0" borderId="0" applyFont="0" applyFill="0" applyBorder="0" applyAlignment="0" applyProtection="0"/>
  </cellStyleXfs>
  <cellXfs count="252">
    <xf numFmtId="0" fontId="0" fillId="0" borderId="0" xfId="0" applyAlignment="1">
      <alignment/>
    </xf>
    <xf numFmtId="0" fontId="2" fillId="0" borderId="0" xfId="0" applyFont="1" applyAlignment="1">
      <alignment/>
    </xf>
    <xf numFmtId="0" fontId="0" fillId="0" borderId="0" xfId="0" applyFont="1" applyAlignment="1">
      <alignment/>
    </xf>
    <xf numFmtId="0" fontId="4" fillId="0" borderId="0" xfId="21" applyNumberFormat="1" applyFont="1">
      <alignment/>
      <protection/>
    </xf>
    <xf numFmtId="0" fontId="4" fillId="0" borderId="0" xfId="21" applyFont="1">
      <alignment/>
      <protection/>
    </xf>
    <xf numFmtId="0" fontId="5" fillId="0" borderId="0" xfId="21" applyFont="1">
      <alignment/>
      <protection/>
    </xf>
    <xf numFmtId="0" fontId="6" fillId="0" borderId="0" xfId="0" applyFont="1" applyAlignment="1">
      <alignment/>
    </xf>
    <xf numFmtId="0" fontId="7" fillId="0" borderId="0" xfId="0" applyFont="1" applyAlignment="1">
      <alignment/>
    </xf>
    <xf numFmtId="0" fontId="7" fillId="0" borderId="0" xfId="0" applyFont="1" applyAlignment="1">
      <alignment horizontal="right"/>
    </xf>
    <xf numFmtId="0" fontId="6" fillId="0" borderId="0" xfId="0" applyFont="1" applyBorder="1" applyAlignment="1">
      <alignment/>
    </xf>
    <xf numFmtId="41" fontId="0" fillId="0" borderId="0" xfId="0" applyFont="1" applyAlignment="1">
      <alignment/>
    </xf>
    <xf numFmtId="179" fontId="0" fillId="0" borderId="0" xfId="15" applyNumberFormat="1" applyFont="1" applyAlignment="1">
      <alignment/>
    </xf>
    <xf numFmtId="41" fontId="9" fillId="0" borderId="0" xfId="0" applyFont="1" applyAlignment="1">
      <alignment/>
    </xf>
    <xf numFmtId="41" fontId="10" fillId="0" borderId="0" xfId="0" applyFont="1" applyBorder="1" applyAlignment="1">
      <alignment/>
    </xf>
    <xf numFmtId="41" fontId="0" fillId="0" borderId="0" xfId="0" applyFont="1" applyBorder="1" applyAlignment="1">
      <alignment/>
    </xf>
    <xf numFmtId="0" fontId="14" fillId="0" borderId="0" xfId="21" applyNumberFormat="1" applyFont="1">
      <alignment/>
      <protection/>
    </xf>
    <xf numFmtId="0" fontId="14" fillId="0" borderId="0" xfId="21" applyFont="1">
      <alignment/>
      <protection/>
    </xf>
    <xf numFmtId="0" fontId="15" fillId="0" borderId="0" xfId="21" applyFont="1">
      <alignment/>
      <protection/>
    </xf>
    <xf numFmtId="0" fontId="13" fillId="0" borderId="0" xfId="0" applyFont="1" applyAlignment="1">
      <alignment/>
    </xf>
    <xf numFmtId="0" fontId="16" fillId="0" borderId="0" xfId="0" applyFont="1" applyAlignment="1">
      <alignment/>
    </xf>
    <xf numFmtId="41" fontId="1" fillId="0" borderId="0" xfId="0" applyFont="1" applyBorder="1" applyAlignment="1">
      <alignment/>
    </xf>
    <xf numFmtId="0" fontId="12" fillId="0" borderId="0" xfId="0" applyFont="1" applyBorder="1" applyAlignment="1">
      <alignment/>
    </xf>
    <xf numFmtId="41" fontId="13" fillId="0" borderId="0" xfId="0" applyFont="1" applyBorder="1" applyAlignment="1">
      <alignment/>
    </xf>
    <xf numFmtId="41" fontId="13" fillId="0" borderId="0" xfId="0" applyFont="1" applyAlignment="1">
      <alignment/>
    </xf>
    <xf numFmtId="179" fontId="13" fillId="0" borderId="0" xfId="15" applyNumberFormat="1" applyFont="1" applyAlignment="1">
      <alignment/>
    </xf>
    <xf numFmtId="0" fontId="6" fillId="0" borderId="0" xfId="0" applyNumberFormat="1" applyFont="1" applyAlignment="1">
      <alignment/>
    </xf>
    <xf numFmtId="0" fontId="6" fillId="0" borderId="0" xfId="22" applyFont="1">
      <alignment/>
      <protection/>
    </xf>
    <xf numFmtId="41" fontId="6" fillId="0" borderId="0" xfId="0" applyFont="1" applyAlignment="1">
      <alignment/>
    </xf>
    <xf numFmtId="0" fontId="0" fillId="0" borderId="0" xfId="0" applyFont="1" applyBorder="1" applyAlignment="1">
      <alignment/>
    </xf>
    <xf numFmtId="41" fontId="6" fillId="0" borderId="0" xfId="0" applyFont="1" applyBorder="1" applyAlignment="1">
      <alignment/>
    </xf>
    <xf numFmtId="41" fontId="6" fillId="0" borderId="0" xfId="0" applyFont="1" applyFill="1" applyBorder="1" applyAlignment="1">
      <alignment/>
    </xf>
    <xf numFmtId="0" fontId="6" fillId="0" borderId="0" xfId="0" applyFont="1" applyAlignment="1">
      <alignment/>
    </xf>
    <xf numFmtId="0" fontId="7" fillId="0" borderId="0" xfId="0" applyFont="1" applyAlignment="1" quotePrefix="1">
      <alignment horizontal="center"/>
    </xf>
    <xf numFmtId="0" fontId="6" fillId="0" borderId="0" xfId="21" applyNumberFormat="1" applyFont="1">
      <alignment/>
      <protection/>
    </xf>
    <xf numFmtId="0" fontId="6" fillId="0" borderId="0" xfId="21" applyFont="1">
      <alignment/>
      <protection/>
    </xf>
    <xf numFmtId="0" fontId="7" fillId="0" borderId="0" xfId="0" applyFont="1" applyAlignment="1">
      <alignment horizontal="center"/>
    </xf>
    <xf numFmtId="0" fontId="6" fillId="0" borderId="1" xfId="0" applyFont="1" applyBorder="1" applyAlignment="1">
      <alignment/>
    </xf>
    <xf numFmtId="179" fontId="6" fillId="0" borderId="0" xfId="15" applyNumberFormat="1" applyFont="1" applyBorder="1" applyAlignment="1">
      <alignment/>
    </xf>
    <xf numFmtId="41" fontId="6" fillId="0" borderId="0" xfId="0" applyNumberFormat="1" applyFont="1" applyBorder="1" applyAlignment="1">
      <alignment/>
    </xf>
    <xf numFmtId="179" fontId="6" fillId="0" borderId="0" xfId="15" applyNumberFormat="1" applyFont="1" applyFill="1" applyBorder="1" applyAlignment="1">
      <alignment/>
    </xf>
    <xf numFmtId="41" fontId="6" fillId="0" borderId="0" xfId="0" applyNumberFormat="1" applyFont="1" applyFill="1" applyBorder="1" applyAlignment="1">
      <alignment/>
    </xf>
    <xf numFmtId="0" fontId="6" fillId="0" borderId="0" xfId="0" applyFont="1" applyAlignment="1">
      <alignment horizontal="center"/>
    </xf>
    <xf numFmtId="0" fontId="7" fillId="0" borderId="0" xfId="0" applyFont="1" applyFill="1" applyAlignment="1">
      <alignment/>
    </xf>
    <xf numFmtId="0" fontId="6" fillId="0" borderId="0" xfId="0" applyFont="1" applyFill="1" applyAlignment="1">
      <alignment/>
    </xf>
    <xf numFmtId="0" fontId="7" fillId="0" borderId="0" xfId="0" applyFont="1" applyBorder="1" applyAlignment="1">
      <alignment horizontal="center"/>
    </xf>
    <xf numFmtId="14" fontId="20" fillId="0" borderId="0" xfId="0" applyNumberFormat="1" applyFont="1" applyFill="1" applyAlignment="1" quotePrefix="1">
      <alignment horizontal="left"/>
    </xf>
    <xf numFmtId="0" fontId="7" fillId="0" borderId="0" xfId="0" applyFont="1" applyFill="1" applyBorder="1" applyAlignment="1">
      <alignment wrapText="1"/>
    </xf>
    <xf numFmtId="0" fontId="6" fillId="0" borderId="0" xfId="0" applyFont="1" applyFill="1" applyBorder="1" applyAlignment="1">
      <alignment wrapText="1"/>
    </xf>
    <xf numFmtId="0" fontId="6" fillId="0" borderId="0" xfId="0" applyFont="1" applyFill="1" applyBorder="1" applyAlignment="1">
      <alignment/>
    </xf>
    <xf numFmtId="41" fontId="20" fillId="0" borderId="0" xfId="0" applyFont="1" applyBorder="1" applyAlignment="1">
      <alignment/>
    </xf>
    <xf numFmtId="41" fontId="7" fillId="0" borderId="0" xfId="0" applyFont="1" applyBorder="1" applyAlignment="1">
      <alignment/>
    </xf>
    <xf numFmtId="179" fontId="6" fillId="0" borderId="0" xfId="15" applyNumberFormat="1" applyFont="1" applyAlignment="1">
      <alignment/>
    </xf>
    <xf numFmtId="179" fontId="6" fillId="0" borderId="0" xfId="15" applyNumberFormat="1" applyFont="1" applyBorder="1" applyAlignment="1">
      <alignment horizontal="right"/>
    </xf>
    <xf numFmtId="178" fontId="6" fillId="0" borderId="0" xfId="15" applyNumberFormat="1" applyFont="1" applyFill="1" applyBorder="1" applyAlignment="1">
      <alignment horizontal="right"/>
    </xf>
    <xf numFmtId="179" fontId="6" fillId="0" borderId="0" xfId="0" applyNumberFormat="1" applyFont="1" applyAlignment="1">
      <alignment/>
    </xf>
    <xf numFmtId="179" fontId="6" fillId="0" borderId="0" xfId="15" applyNumberFormat="1" applyFont="1" applyFill="1" applyBorder="1" applyAlignment="1">
      <alignment horizontal="right"/>
    </xf>
    <xf numFmtId="2" fontId="6" fillId="0" borderId="0" xfId="0" applyNumberFormat="1" applyFont="1" applyAlignment="1">
      <alignment/>
    </xf>
    <xf numFmtId="179" fontId="6" fillId="0" borderId="2" xfId="15" applyNumberFormat="1" applyFont="1" applyBorder="1" applyAlignment="1">
      <alignment horizontal="right"/>
    </xf>
    <xf numFmtId="41" fontId="6" fillId="0" borderId="0" xfId="0" applyFont="1" applyBorder="1" applyAlignment="1" quotePrefix="1">
      <alignment/>
    </xf>
    <xf numFmtId="179" fontId="6" fillId="0" borderId="0" xfId="15" applyNumberFormat="1" applyFont="1" applyBorder="1" applyAlignment="1">
      <alignment horizontal="center"/>
    </xf>
    <xf numFmtId="41" fontId="7" fillId="0" borderId="0" xfId="0" applyFont="1" applyFill="1" applyBorder="1" applyAlignment="1">
      <alignment/>
    </xf>
    <xf numFmtId="180" fontId="6" fillId="0" borderId="0" xfId="0" applyNumberFormat="1" applyFont="1" applyFill="1" applyBorder="1" applyAlignment="1">
      <alignment/>
    </xf>
    <xf numFmtId="180" fontId="6" fillId="0" borderId="0" xfId="0" applyNumberFormat="1" applyFont="1" applyFill="1" applyBorder="1" applyAlignment="1">
      <alignment horizontal="right"/>
    </xf>
    <xf numFmtId="180" fontId="6" fillId="0" borderId="3" xfId="0" applyNumberFormat="1" applyFont="1" applyFill="1" applyBorder="1" applyAlignment="1">
      <alignment/>
    </xf>
    <xf numFmtId="179" fontId="6" fillId="0" borderId="4" xfId="15" applyNumberFormat="1" applyFont="1" applyFill="1" applyBorder="1" applyAlignment="1">
      <alignment/>
    </xf>
    <xf numFmtId="180" fontId="6" fillId="0" borderId="0" xfId="0" applyNumberFormat="1" applyFont="1" applyFill="1" applyBorder="1" applyAlignment="1">
      <alignment horizontal="center"/>
    </xf>
    <xf numFmtId="0" fontId="20" fillId="0" borderId="0" xfId="0" applyFont="1" applyAlignment="1">
      <alignment/>
    </xf>
    <xf numFmtId="179" fontId="6" fillId="0" borderId="0" xfId="0" applyNumberFormat="1" applyFont="1" applyAlignment="1">
      <alignment/>
    </xf>
    <xf numFmtId="179" fontId="6" fillId="0" borderId="3" xfId="0" applyNumberFormat="1" applyFont="1" applyBorder="1" applyAlignment="1">
      <alignment/>
    </xf>
    <xf numFmtId="179" fontId="6" fillId="0" borderId="4" xfId="0" applyNumberFormat="1" applyFont="1" applyBorder="1" applyAlignment="1">
      <alignment/>
    </xf>
    <xf numFmtId="179" fontId="6" fillId="0" borderId="1" xfId="0" applyNumberFormat="1" applyFont="1" applyBorder="1" applyAlignment="1">
      <alignment/>
    </xf>
    <xf numFmtId="179" fontId="6" fillId="0" borderId="2" xfId="0" applyNumberFormat="1" applyFont="1" applyBorder="1" applyAlignment="1">
      <alignment/>
    </xf>
    <xf numFmtId="15" fontId="7" fillId="0" borderId="0" xfId="0" applyNumberFormat="1" applyFont="1" applyBorder="1" applyAlignment="1">
      <alignment horizontal="center"/>
    </xf>
    <xf numFmtId="15" fontId="7" fillId="0" borderId="0" xfId="0" applyNumberFormat="1" applyFont="1" applyBorder="1" applyAlignment="1" quotePrefix="1">
      <alignment horizontal="center"/>
    </xf>
    <xf numFmtId="0" fontId="6" fillId="0" borderId="0" xfId="0" applyFont="1" applyBorder="1" applyAlignment="1">
      <alignment/>
    </xf>
    <xf numFmtId="179" fontId="6" fillId="0" borderId="0" xfId="0" applyNumberFormat="1" applyFont="1" applyBorder="1" applyAlignment="1">
      <alignment/>
    </xf>
    <xf numFmtId="0" fontId="4" fillId="0" borderId="0" xfId="21" applyFont="1" applyBorder="1">
      <alignment/>
      <protection/>
    </xf>
    <xf numFmtId="0" fontId="6" fillId="0" borderId="0" xfId="21" applyFont="1" applyBorder="1">
      <alignment/>
      <protection/>
    </xf>
    <xf numFmtId="179" fontId="6" fillId="0" borderId="0" xfId="15" applyNumberFormat="1" applyFont="1" applyFill="1" applyBorder="1" applyAlignment="1">
      <alignment horizontal="center"/>
    </xf>
    <xf numFmtId="179" fontId="6" fillId="0" borderId="0" xfId="0" applyNumberFormat="1" applyFont="1" applyBorder="1" applyAlignment="1">
      <alignment/>
    </xf>
    <xf numFmtId="179" fontId="0" fillId="0" borderId="0" xfId="15" applyNumberFormat="1" applyFont="1" applyBorder="1" applyAlignment="1">
      <alignment/>
    </xf>
    <xf numFmtId="0" fontId="14" fillId="0" borderId="0" xfId="21" applyFont="1" applyBorder="1">
      <alignment/>
      <protection/>
    </xf>
    <xf numFmtId="179" fontId="13" fillId="0" borderId="0" xfId="15" applyNumberFormat="1" applyFont="1" applyBorder="1" applyAlignment="1">
      <alignment/>
    </xf>
    <xf numFmtId="179" fontId="6" fillId="0" borderId="0" xfId="0" applyNumberFormat="1" applyFont="1" applyBorder="1" applyAlignment="1">
      <alignment horizontal="center"/>
    </xf>
    <xf numFmtId="0" fontId="6" fillId="0" borderId="0" xfId="0" applyFont="1" applyBorder="1" applyAlignment="1">
      <alignment/>
    </xf>
    <xf numFmtId="0" fontId="7" fillId="0" borderId="0" xfId="0" applyFont="1" applyBorder="1" applyAlignment="1">
      <alignment/>
    </xf>
    <xf numFmtId="0" fontId="6" fillId="0" borderId="0" xfId="0" applyFont="1" applyBorder="1" applyAlignment="1">
      <alignment/>
    </xf>
    <xf numFmtId="179" fontId="6" fillId="0" borderId="0" xfId="0" applyNumberFormat="1" applyFont="1" applyBorder="1" applyAlignment="1">
      <alignment/>
    </xf>
    <xf numFmtId="179" fontId="6" fillId="0" borderId="0" xfId="0" applyNumberFormat="1" applyFont="1" applyAlignment="1">
      <alignment/>
    </xf>
    <xf numFmtId="0" fontId="6" fillId="0" borderId="0" xfId="21" applyFont="1" applyBorder="1" applyAlignment="1">
      <alignment/>
      <protection/>
    </xf>
    <xf numFmtId="0" fontId="4" fillId="0" borderId="0" xfId="21" applyFont="1" applyBorder="1" applyAlignment="1">
      <alignment/>
      <protection/>
    </xf>
    <xf numFmtId="0" fontId="6" fillId="0" borderId="0" xfId="0" applyFont="1" applyAlignment="1">
      <alignment horizontal="center"/>
    </xf>
    <xf numFmtId="0" fontId="6" fillId="0" borderId="0" xfId="21" applyFont="1" applyAlignment="1">
      <alignment horizontal="center"/>
      <protection/>
    </xf>
    <xf numFmtId="0" fontId="4" fillId="0" borderId="0" xfId="21" applyFont="1" applyAlignment="1">
      <alignment horizontal="center"/>
      <protection/>
    </xf>
    <xf numFmtId="179" fontId="6" fillId="0" borderId="3" xfId="0" applyNumberFormat="1" applyFont="1" applyFill="1" applyBorder="1" applyAlignment="1">
      <alignment/>
    </xf>
    <xf numFmtId="179" fontId="6" fillId="0" borderId="0" xfId="0" applyNumberFormat="1" applyFont="1" applyFill="1" applyAlignment="1">
      <alignment/>
    </xf>
    <xf numFmtId="179" fontId="6" fillId="0" borderId="4" xfId="0" applyNumberFormat="1" applyFont="1" applyFill="1" applyBorder="1" applyAlignment="1">
      <alignment/>
    </xf>
    <xf numFmtId="14" fontId="20" fillId="0" borderId="0" xfId="0" applyNumberFormat="1" applyFont="1" applyFill="1" applyAlignment="1">
      <alignment horizontal="left"/>
    </xf>
    <xf numFmtId="0" fontId="6" fillId="0" borderId="0" xfId="0" applyFont="1" applyFill="1" applyAlignment="1">
      <alignment/>
    </xf>
    <xf numFmtId="179" fontId="6" fillId="0" borderId="2" xfId="0" applyNumberFormat="1" applyFont="1" applyFill="1" applyBorder="1" applyAlignment="1">
      <alignment/>
    </xf>
    <xf numFmtId="0" fontId="4" fillId="0" borderId="0" xfId="21" applyFont="1" applyFill="1">
      <alignment/>
      <protection/>
    </xf>
    <xf numFmtId="179" fontId="6" fillId="0" borderId="0" xfId="0" applyNumberFormat="1" applyFont="1" applyAlignment="1">
      <alignment horizontal="center"/>
    </xf>
    <xf numFmtId="41" fontId="6" fillId="0" borderId="0" xfId="0" applyFont="1" applyAlignment="1">
      <alignment horizontal="center"/>
    </xf>
    <xf numFmtId="0" fontId="6" fillId="0" borderId="4" xfId="0" applyFont="1" applyFill="1" applyBorder="1" applyAlignment="1">
      <alignment/>
    </xf>
    <xf numFmtId="178" fontId="6" fillId="0" borderId="0" xfId="15" applyNumberFormat="1" applyFont="1" applyBorder="1" applyAlignment="1">
      <alignment/>
    </xf>
    <xf numFmtId="0" fontId="6" fillId="0" borderId="0" xfId="0" applyFont="1" applyAlignment="1">
      <alignment/>
    </xf>
    <xf numFmtId="0" fontId="7" fillId="0" borderId="0" xfId="0" applyFont="1" applyAlignment="1">
      <alignment/>
    </xf>
    <xf numFmtId="179" fontId="6" fillId="0" borderId="1" xfId="15" applyNumberFormat="1" applyFont="1" applyBorder="1" applyAlignment="1">
      <alignment/>
    </xf>
    <xf numFmtId="41" fontId="6" fillId="0" borderId="0" xfId="0" applyNumberFormat="1" applyFont="1" applyAlignment="1">
      <alignment/>
    </xf>
    <xf numFmtId="179" fontId="6" fillId="0" borderId="0" xfId="0" applyNumberFormat="1" applyFont="1" applyFill="1" applyBorder="1" applyAlignment="1">
      <alignment/>
    </xf>
    <xf numFmtId="0" fontId="7" fillId="0" borderId="0" xfId="0" applyFont="1" applyFill="1" applyBorder="1" applyAlignment="1">
      <alignment horizontal="left" wrapText="1"/>
    </xf>
    <xf numFmtId="0" fontId="25" fillId="0" borderId="0" xfId="0" applyFont="1" applyBorder="1" applyAlignment="1">
      <alignment/>
    </xf>
    <xf numFmtId="0" fontId="6" fillId="0" borderId="3" xfId="0" applyFont="1" applyBorder="1" applyAlignment="1">
      <alignment/>
    </xf>
    <xf numFmtId="179" fontId="6" fillId="0" borderId="3" xfId="0" applyNumberFormat="1" applyFont="1" applyBorder="1" applyAlignment="1">
      <alignment/>
    </xf>
    <xf numFmtId="179" fontId="6" fillId="0" borderId="3" xfId="0" applyNumberFormat="1" applyFont="1" applyBorder="1" applyAlignment="1">
      <alignment horizontal="center"/>
    </xf>
    <xf numFmtId="0" fontId="7" fillId="0" borderId="4" xfId="0" applyFont="1" applyBorder="1" applyAlignment="1">
      <alignment/>
    </xf>
    <xf numFmtId="0" fontId="6" fillId="0" borderId="4" xfId="0" applyFont="1" applyBorder="1" applyAlignment="1">
      <alignment/>
    </xf>
    <xf numFmtId="179" fontId="6" fillId="0" borderId="4" xfId="0" applyNumberFormat="1" applyFont="1" applyBorder="1" applyAlignment="1">
      <alignment/>
    </xf>
    <xf numFmtId="0" fontId="6" fillId="0" borderId="1" xfId="0" applyNumberFormat="1" applyFont="1" applyBorder="1" applyAlignment="1">
      <alignment/>
    </xf>
    <xf numFmtId="179" fontId="6" fillId="0" borderId="1" xfId="0" applyNumberFormat="1" applyFont="1" applyBorder="1" applyAlignment="1">
      <alignment/>
    </xf>
    <xf numFmtId="0" fontId="6" fillId="0" borderId="1" xfId="0" applyFont="1" applyBorder="1" applyAlignment="1">
      <alignment/>
    </xf>
    <xf numFmtId="0" fontId="6" fillId="0" borderId="1" xfId="0" applyFont="1" applyFill="1" applyBorder="1" applyAlignment="1">
      <alignment/>
    </xf>
    <xf numFmtId="0" fontId="7" fillId="0" borderId="3" xfId="0" applyFont="1" applyBorder="1" applyAlignment="1">
      <alignment horizontal="center"/>
    </xf>
    <xf numFmtId="0" fontId="6" fillId="0" borderId="2" xfId="0" applyFont="1" applyBorder="1" applyAlignment="1">
      <alignment/>
    </xf>
    <xf numFmtId="0" fontId="7" fillId="0" borderId="2" xfId="0" applyFont="1" applyBorder="1" applyAlignment="1">
      <alignment/>
    </xf>
    <xf numFmtId="179" fontId="6" fillId="0" borderId="0" xfId="0" applyNumberFormat="1" applyFont="1" applyFill="1" applyBorder="1" applyAlignment="1">
      <alignment/>
    </xf>
    <xf numFmtId="0" fontId="6" fillId="0" borderId="5" xfId="21" applyNumberFormat="1" applyFont="1" applyBorder="1">
      <alignment/>
      <protection/>
    </xf>
    <xf numFmtId="0" fontId="4" fillId="0" borderId="5" xfId="21" applyFont="1" applyBorder="1">
      <alignment/>
      <protection/>
    </xf>
    <xf numFmtId="43" fontId="6" fillId="0" borderId="5" xfId="0" applyNumberFormat="1" applyFont="1" applyBorder="1" applyAlignment="1">
      <alignment/>
    </xf>
    <xf numFmtId="15" fontId="7" fillId="0" borderId="3" xfId="0" applyNumberFormat="1" applyFont="1" applyBorder="1" applyAlignment="1" quotePrefix="1">
      <alignment horizontal="center"/>
    </xf>
    <xf numFmtId="0" fontId="6" fillId="0" borderId="3" xfId="0" applyFont="1" applyFill="1" applyBorder="1" applyAlignment="1">
      <alignment wrapText="1"/>
    </xf>
    <xf numFmtId="41" fontId="6" fillId="0" borderId="3" xfId="0" applyFont="1" applyBorder="1" applyAlignment="1">
      <alignment/>
    </xf>
    <xf numFmtId="41" fontId="7" fillId="0" borderId="2" xfId="0" applyFont="1" applyBorder="1" applyAlignment="1">
      <alignment/>
    </xf>
    <xf numFmtId="41" fontId="6" fillId="0" borderId="2" xfId="0" applyFont="1" applyBorder="1" applyAlignment="1">
      <alignment/>
    </xf>
    <xf numFmtId="41" fontId="7" fillId="0" borderId="4" xfId="0" applyFont="1" applyBorder="1" applyAlignment="1">
      <alignment/>
    </xf>
    <xf numFmtId="41" fontId="6" fillId="0" borderId="4" xfId="0" applyFont="1" applyBorder="1" applyAlignment="1">
      <alignment/>
    </xf>
    <xf numFmtId="179" fontId="6" fillId="0" borderId="4" xfId="15" applyNumberFormat="1" applyFont="1" applyBorder="1" applyAlignment="1">
      <alignment horizontal="right"/>
    </xf>
    <xf numFmtId="41" fontId="6" fillId="0" borderId="3" xfId="0" applyFont="1" applyFill="1" applyBorder="1" applyAlignment="1">
      <alignment/>
    </xf>
    <xf numFmtId="41" fontId="6" fillId="0" borderId="4" xfId="0" applyFont="1" applyFill="1" applyBorder="1" applyAlignment="1">
      <alignment/>
    </xf>
    <xf numFmtId="0" fontId="7" fillId="0" borderId="3" xfId="0" applyFont="1" applyBorder="1" applyAlignment="1" quotePrefix="1">
      <alignment horizontal="center"/>
    </xf>
    <xf numFmtId="179" fontId="7" fillId="0" borderId="3" xfId="0" applyNumberFormat="1" applyFont="1" applyBorder="1" applyAlignment="1">
      <alignment horizontal="center"/>
    </xf>
    <xf numFmtId="0" fontId="21" fillId="0" borderId="0" xfId="0" applyFont="1" applyAlignment="1">
      <alignment/>
    </xf>
    <xf numFmtId="0" fontId="6" fillId="0" borderId="6" xfId="0" applyFont="1" applyBorder="1" applyAlignment="1">
      <alignment/>
    </xf>
    <xf numFmtId="179" fontId="6" fillId="0" borderId="6" xfId="0" applyNumberFormat="1" applyFont="1" applyBorder="1" applyAlignment="1">
      <alignment/>
    </xf>
    <xf numFmtId="179" fontId="6" fillId="0" borderId="6" xfId="0" applyNumberFormat="1" applyFont="1" applyBorder="1" applyAlignment="1">
      <alignment/>
    </xf>
    <xf numFmtId="179" fontId="6" fillId="0" borderId="0" xfId="0" applyNumberFormat="1" applyFont="1" applyAlignment="1">
      <alignment horizontal="center"/>
    </xf>
    <xf numFmtId="15" fontId="7" fillId="0" borderId="0" xfId="0" applyNumberFormat="1" applyFont="1" applyAlignment="1">
      <alignment horizontal="right"/>
    </xf>
    <xf numFmtId="15" fontId="7" fillId="0" borderId="3" xfId="0" applyNumberFormat="1" applyFont="1" applyBorder="1" applyAlignment="1" quotePrefix="1">
      <alignment horizontal="right"/>
    </xf>
    <xf numFmtId="0" fontId="7" fillId="0" borderId="0" xfId="0" applyFont="1" applyFill="1" applyAlignment="1">
      <alignment horizontal="right"/>
    </xf>
    <xf numFmtId="15" fontId="7" fillId="0" borderId="0" xfId="0" applyNumberFormat="1" applyFont="1" applyFill="1" applyAlignment="1">
      <alignment horizontal="right"/>
    </xf>
    <xf numFmtId="15" fontId="7" fillId="0" borderId="3" xfId="0" applyNumberFormat="1" applyFont="1" applyFill="1" applyBorder="1" applyAlignment="1" quotePrefix="1">
      <alignment horizontal="right"/>
    </xf>
    <xf numFmtId="0" fontId="6" fillId="0" borderId="0" xfId="21" applyNumberFormat="1" applyFont="1" applyFill="1">
      <alignment/>
      <protection/>
    </xf>
    <xf numFmtId="0" fontId="6" fillId="0" borderId="0" xfId="21" applyFont="1" applyFill="1">
      <alignment/>
      <protection/>
    </xf>
    <xf numFmtId="0" fontId="7" fillId="0" borderId="0" xfId="0" applyNumberFormat="1" applyFont="1" applyFill="1" applyAlignment="1">
      <alignment horizontal="center"/>
    </xf>
    <xf numFmtId="0" fontId="7" fillId="0" borderId="0" xfId="0" applyNumberFormat="1" applyFont="1" applyAlignment="1">
      <alignment horizontal="center"/>
    </xf>
    <xf numFmtId="0" fontId="7" fillId="0" borderId="0" xfId="21" applyFont="1" applyAlignment="1">
      <alignment horizontal="center"/>
      <protection/>
    </xf>
    <xf numFmtId="178" fontId="6" fillId="0" borderId="1" xfId="15" applyNumberFormat="1" applyFont="1" applyBorder="1" applyAlignment="1">
      <alignment/>
    </xf>
    <xf numFmtId="178" fontId="0" fillId="0" borderId="0" xfId="15" applyNumberFormat="1" applyFont="1" applyFill="1" applyAlignment="1">
      <alignment/>
    </xf>
    <xf numFmtId="178" fontId="9" fillId="0" borderId="0" xfId="15" applyNumberFormat="1" applyFont="1" applyFill="1" applyAlignment="1">
      <alignment/>
    </xf>
    <xf numFmtId="178" fontId="11" fillId="0" borderId="0" xfId="15" applyNumberFormat="1" applyFont="1" applyFill="1" applyAlignment="1">
      <alignment horizontal="right"/>
    </xf>
    <xf numFmtId="178" fontId="26" fillId="0" borderId="0" xfId="15" applyNumberFormat="1" applyFont="1" applyFill="1" applyAlignment="1" quotePrefix="1">
      <alignment horizontal="center"/>
    </xf>
    <xf numFmtId="0" fontId="7" fillId="0" borderId="0" xfId="0" applyFont="1" applyFill="1" applyAlignment="1">
      <alignment horizontal="center"/>
    </xf>
    <xf numFmtId="178" fontId="6" fillId="0" borderId="0" xfId="15" applyNumberFormat="1" applyFont="1" applyFill="1" applyAlignment="1">
      <alignment/>
    </xf>
    <xf numFmtId="178" fontId="6" fillId="0" borderId="0" xfId="15" applyNumberFormat="1" applyFont="1" applyFill="1" applyBorder="1" applyAlignment="1">
      <alignment horizontal="center"/>
    </xf>
    <xf numFmtId="0" fontId="6" fillId="0" borderId="0" xfId="21" applyFont="1" applyFill="1" applyBorder="1" applyAlignment="1">
      <alignment/>
      <protection/>
    </xf>
    <xf numFmtId="0" fontId="14" fillId="0" borderId="0" xfId="21" applyFont="1" applyFill="1">
      <alignment/>
      <protection/>
    </xf>
    <xf numFmtId="178" fontId="13" fillId="0" borderId="0" xfId="15" applyNumberFormat="1" applyFont="1" applyFill="1" applyAlignment="1">
      <alignment/>
    </xf>
    <xf numFmtId="0" fontId="27" fillId="0" borderId="0" xfId="0" applyFont="1" applyAlignment="1">
      <alignment/>
    </xf>
    <xf numFmtId="0" fontId="28" fillId="0" borderId="0" xfId="0" applyFont="1" applyFill="1" applyAlignment="1">
      <alignment/>
    </xf>
    <xf numFmtId="0" fontId="28" fillId="0" borderId="0" xfId="0" applyFont="1" applyFill="1" applyAlignment="1">
      <alignment horizontal="right"/>
    </xf>
    <xf numFmtId="0" fontId="27" fillId="0" borderId="0" xfId="0" applyFont="1" applyAlignment="1">
      <alignment/>
    </xf>
    <xf numFmtId="0" fontId="21" fillId="0" borderId="0" xfId="0" applyFont="1" applyFill="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horizontal="center"/>
    </xf>
    <xf numFmtId="0" fontId="0" fillId="0" borderId="0" xfId="0" applyFont="1" applyFill="1" applyAlignment="1">
      <alignment/>
    </xf>
    <xf numFmtId="0" fontId="0" fillId="0" borderId="0" xfId="0" applyFont="1" applyFill="1" applyAlignment="1">
      <alignment/>
    </xf>
    <xf numFmtId="179" fontId="11" fillId="0" borderId="0" xfId="15" applyNumberFormat="1" applyFont="1" applyFill="1" applyBorder="1" applyAlignment="1">
      <alignment horizontal="right"/>
    </xf>
    <xf numFmtId="178" fontId="6" fillId="0" borderId="0" xfId="0" applyNumberFormat="1" applyFont="1" applyFill="1" applyAlignment="1">
      <alignment/>
    </xf>
    <xf numFmtId="178" fontId="6" fillId="0" borderId="4" xfId="15" applyNumberFormat="1" applyFont="1" applyFill="1" applyBorder="1" applyAlignment="1">
      <alignment/>
    </xf>
    <xf numFmtId="178" fontId="6" fillId="0" borderId="4" xfId="0" applyNumberFormat="1" applyFont="1" applyFill="1" applyBorder="1" applyAlignment="1">
      <alignment/>
    </xf>
    <xf numFmtId="0" fontId="7" fillId="0" borderId="3" xfId="0" applyFont="1" applyFill="1" applyBorder="1" applyAlignment="1">
      <alignment horizontal="center"/>
    </xf>
    <xf numFmtId="179" fontId="6" fillId="0" borderId="6" xfId="0" applyNumberFormat="1" applyFont="1" applyFill="1" applyBorder="1" applyAlignment="1">
      <alignment/>
    </xf>
    <xf numFmtId="43" fontId="6" fillId="0" borderId="1" xfId="0" applyNumberFormat="1" applyFont="1" applyFill="1" applyBorder="1" applyAlignment="1">
      <alignment/>
    </xf>
    <xf numFmtId="43" fontId="6" fillId="0" borderId="0" xfId="0" applyNumberFormat="1" applyFont="1" applyFill="1" applyBorder="1" applyAlignment="1">
      <alignment/>
    </xf>
    <xf numFmtId="179" fontId="6" fillId="0" borderId="0" xfId="0" applyNumberFormat="1" applyFont="1" applyFill="1" applyAlignment="1">
      <alignment horizontal="center"/>
    </xf>
    <xf numFmtId="179" fontId="6" fillId="0" borderId="2" xfId="0" applyNumberFormat="1" applyFont="1" applyFill="1" applyBorder="1" applyAlignment="1">
      <alignment horizontal="center"/>
    </xf>
    <xf numFmtId="179" fontId="6" fillId="0" borderId="4" xfId="0" applyNumberFormat="1" applyFont="1" applyFill="1" applyBorder="1" applyAlignment="1">
      <alignment horizontal="center"/>
    </xf>
    <xf numFmtId="179" fontId="6" fillId="0" borderId="3" xfId="0" applyNumberFormat="1" applyFont="1" applyFill="1" applyBorder="1" applyAlignment="1">
      <alignment horizontal="center"/>
    </xf>
    <xf numFmtId="179" fontId="6" fillId="0" borderId="0" xfId="0" applyNumberFormat="1" applyFont="1" applyFill="1" applyBorder="1" applyAlignment="1">
      <alignment horizontal="center"/>
    </xf>
    <xf numFmtId="43" fontId="6" fillId="0" borderId="5" xfId="0" applyNumberFormat="1" applyFont="1" applyFill="1" applyBorder="1" applyAlignment="1">
      <alignment horizontal="center"/>
    </xf>
    <xf numFmtId="179" fontId="6" fillId="0" borderId="0" xfId="15" applyNumberFormat="1" applyFont="1" applyFill="1" applyAlignment="1">
      <alignment/>
    </xf>
    <xf numFmtId="179" fontId="6" fillId="0" borderId="0" xfId="15" applyNumberFormat="1" applyFont="1" applyFill="1" applyAlignment="1">
      <alignment/>
    </xf>
    <xf numFmtId="179" fontId="6" fillId="0" borderId="1" xfId="15" applyNumberFormat="1" applyFont="1" applyFill="1" applyBorder="1" applyAlignment="1">
      <alignment/>
    </xf>
    <xf numFmtId="179" fontId="6" fillId="0" borderId="0" xfId="15" applyNumberFormat="1" applyFont="1" applyFill="1" applyBorder="1" applyAlignment="1">
      <alignment/>
    </xf>
    <xf numFmtId="179" fontId="6" fillId="0" borderId="1" xfId="15" applyNumberFormat="1" applyFont="1" applyFill="1" applyBorder="1" applyAlignment="1">
      <alignment/>
    </xf>
    <xf numFmtId="0" fontId="0" fillId="0" borderId="0" xfId="0" applyFont="1" applyFill="1" applyBorder="1" applyAlignment="1">
      <alignment/>
    </xf>
    <xf numFmtId="179" fontId="0" fillId="0" borderId="0" xfId="15" applyNumberFormat="1" applyFont="1" applyFill="1" applyAlignment="1">
      <alignment/>
    </xf>
    <xf numFmtId="179" fontId="0" fillId="0" borderId="0" xfId="15" applyNumberFormat="1" applyFont="1" applyFill="1" applyBorder="1" applyAlignment="1">
      <alignment/>
    </xf>
    <xf numFmtId="179" fontId="9" fillId="0" borderId="0" xfId="15" applyNumberFormat="1" applyFont="1" applyFill="1" applyAlignment="1">
      <alignment/>
    </xf>
    <xf numFmtId="179" fontId="9" fillId="0" borderId="0" xfId="15" applyNumberFormat="1" applyFont="1" applyFill="1" applyBorder="1" applyAlignment="1">
      <alignment/>
    </xf>
    <xf numFmtId="179" fontId="11" fillId="0" borderId="0" xfId="15" applyNumberFormat="1" applyFont="1" applyFill="1" applyAlignment="1">
      <alignment horizontal="right"/>
    </xf>
    <xf numFmtId="0" fontId="7" fillId="0" borderId="0" xfId="0" applyFont="1" applyFill="1" applyBorder="1" applyAlignment="1">
      <alignment horizontal="center"/>
    </xf>
    <xf numFmtId="15" fontId="7" fillId="0" borderId="3" xfId="0" applyNumberFormat="1" applyFont="1" applyFill="1" applyBorder="1" applyAlignment="1" quotePrefix="1">
      <alignment horizontal="center"/>
    </xf>
    <xf numFmtId="15" fontId="7" fillId="0" borderId="0" xfId="0" applyNumberFormat="1" applyFont="1" applyFill="1" applyBorder="1" applyAlignment="1" quotePrefix="1">
      <alignment horizontal="center"/>
    </xf>
    <xf numFmtId="179" fontId="6" fillId="0" borderId="3" xfId="15" applyNumberFormat="1" applyFont="1" applyFill="1" applyBorder="1" applyAlignment="1">
      <alignment horizontal="right"/>
    </xf>
    <xf numFmtId="179" fontId="6" fillId="0" borderId="2" xfId="15" applyNumberFormat="1" applyFont="1" applyFill="1" applyBorder="1" applyAlignment="1">
      <alignment horizontal="right"/>
    </xf>
    <xf numFmtId="179" fontId="6" fillId="0" borderId="4" xfId="15" applyNumberFormat="1" applyFont="1" applyFill="1" applyBorder="1" applyAlignment="1">
      <alignment horizontal="right"/>
    </xf>
    <xf numFmtId="178" fontId="6" fillId="0" borderId="2" xfId="15" applyNumberFormat="1" applyFont="1" applyFill="1" applyBorder="1" applyAlignment="1">
      <alignment horizontal="right"/>
    </xf>
    <xf numFmtId="180" fontId="6" fillId="0" borderId="3" xfId="0" applyNumberFormat="1" applyFont="1" applyFill="1" applyBorder="1" applyAlignment="1">
      <alignment horizontal="right"/>
    </xf>
    <xf numFmtId="178" fontId="6" fillId="0" borderId="4" xfId="15" applyNumberFormat="1" applyFont="1" applyFill="1" applyBorder="1" applyAlignment="1">
      <alignment horizontal="right"/>
    </xf>
    <xf numFmtId="179" fontId="6" fillId="0" borderId="0" xfId="0" applyNumberFormat="1" applyFont="1" applyFill="1" applyAlignment="1">
      <alignment/>
    </xf>
    <xf numFmtId="179" fontId="6" fillId="0" borderId="3" xfId="0" applyNumberFormat="1" applyFont="1" applyFill="1" applyBorder="1" applyAlignment="1">
      <alignment/>
    </xf>
    <xf numFmtId="179" fontId="6" fillId="0" borderId="4" xfId="0" applyNumberFormat="1" applyFont="1" applyFill="1" applyBorder="1" applyAlignment="1">
      <alignment/>
    </xf>
    <xf numFmtId="179" fontId="6" fillId="0" borderId="1" xfId="0" applyNumberFormat="1" applyFont="1" applyFill="1" applyBorder="1" applyAlignment="1">
      <alignment/>
    </xf>
    <xf numFmtId="178" fontId="6" fillId="0" borderId="0" xfId="15" applyNumberFormat="1" applyFont="1" applyFill="1" applyBorder="1" applyAlignment="1">
      <alignment/>
    </xf>
    <xf numFmtId="178" fontId="6" fillId="0" borderId="0" xfId="0" applyNumberFormat="1" applyFont="1" applyFill="1" applyBorder="1" applyAlignment="1">
      <alignment/>
    </xf>
    <xf numFmtId="171" fontId="6" fillId="0" borderId="1" xfId="15" applyFont="1" applyFill="1" applyBorder="1" applyAlignment="1">
      <alignment/>
    </xf>
    <xf numFmtId="0" fontId="20" fillId="0" borderId="0" xfId="21" applyFont="1">
      <alignment/>
      <protection/>
    </xf>
    <xf numFmtId="0" fontId="16" fillId="0" borderId="0" xfId="0" applyFont="1" applyFill="1" applyAlignment="1">
      <alignment/>
    </xf>
    <xf numFmtId="0" fontId="13" fillId="0" borderId="0" xfId="0" applyFont="1" applyFill="1" applyAlignment="1">
      <alignment/>
    </xf>
    <xf numFmtId="0" fontId="25" fillId="0" borderId="0" xfId="0" applyFont="1" applyFill="1" applyAlignment="1">
      <alignment/>
    </xf>
    <xf numFmtId="0" fontId="10" fillId="0" borderId="0" xfId="0" applyFont="1" applyFill="1" applyAlignment="1">
      <alignment/>
    </xf>
    <xf numFmtId="0" fontId="12" fillId="0" borderId="0" xfId="0" applyFont="1" applyFill="1" applyAlignment="1">
      <alignment horizontal="right"/>
    </xf>
    <xf numFmtId="0" fontId="20" fillId="0" borderId="0" xfId="0" applyFont="1" applyFill="1" applyBorder="1" applyAlignment="1">
      <alignment horizontal="center"/>
    </xf>
    <xf numFmtId="0" fontId="6" fillId="0" borderId="0" xfId="0" applyFont="1" applyFill="1" applyBorder="1" applyAlignment="1">
      <alignment horizontal="center"/>
    </xf>
    <xf numFmtId="0" fontId="6" fillId="0" borderId="0" xfId="0" applyFont="1" applyFill="1" applyAlignment="1">
      <alignment horizontal="center"/>
    </xf>
    <xf numFmtId="179" fontId="7" fillId="0" borderId="0" xfId="0" applyNumberFormat="1" applyFont="1" applyFill="1" applyBorder="1" applyAlignment="1">
      <alignment horizontal="center"/>
    </xf>
    <xf numFmtId="179" fontId="6" fillId="0" borderId="0" xfId="0" applyNumberFormat="1" applyFont="1" applyFill="1" applyBorder="1" applyAlignment="1">
      <alignment horizontal="center"/>
    </xf>
    <xf numFmtId="179" fontId="6" fillId="0" borderId="3" xfId="15" applyNumberFormat="1" applyFont="1" applyFill="1" applyBorder="1" applyAlignment="1">
      <alignment horizontal="center"/>
    </xf>
    <xf numFmtId="0" fontId="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horizontal="center"/>
    </xf>
    <xf numFmtId="0" fontId="6" fillId="0" borderId="0" xfId="21" applyFont="1" applyFill="1" applyBorder="1">
      <alignment/>
      <protection/>
    </xf>
    <xf numFmtId="0" fontId="6" fillId="0" borderId="0" xfId="21" applyFont="1" applyFill="1" applyAlignment="1">
      <alignment horizontal="center"/>
      <protection/>
    </xf>
    <xf numFmtId="0" fontId="4" fillId="0" borderId="0" xfId="21" applyNumberFormat="1" applyFont="1" applyFill="1">
      <alignment/>
      <protection/>
    </xf>
    <xf numFmtId="0" fontId="5" fillId="0" borderId="0" xfId="21" applyFont="1" applyFill="1">
      <alignment/>
      <protection/>
    </xf>
    <xf numFmtId="178" fontId="6" fillId="0" borderId="1" xfId="15" applyNumberFormat="1" applyFont="1" applyFill="1" applyBorder="1" applyAlignment="1">
      <alignment/>
    </xf>
    <xf numFmtId="178" fontId="6" fillId="0" borderId="1" xfId="0" applyNumberFormat="1" applyFont="1" applyFill="1" applyBorder="1" applyAlignment="1">
      <alignment/>
    </xf>
    <xf numFmtId="0" fontId="7" fillId="0" borderId="6" xfId="0" applyFont="1" applyBorder="1" applyAlignment="1">
      <alignment/>
    </xf>
    <xf numFmtId="0" fontId="6" fillId="0" borderId="3" xfId="0" applyFont="1" applyFill="1" applyBorder="1" applyAlignment="1">
      <alignment/>
    </xf>
    <xf numFmtId="0" fontId="7" fillId="0" borderId="7" xfId="0" applyFont="1" applyFill="1" applyBorder="1" applyAlignment="1">
      <alignment/>
    </xf>
    <xf numFmtId="179" fontId="6" fillId="0" borderId="7" xfId="15" applyNumberFormat="1" applyFont="1" applyFill="1" applyBorder="1" applyAlignment="1">
      <alignment horizontal="center"/>
    </xf>
    <xf numFmtId="0" fontId="7" fillId="0" borderId="7" xfId="0" applyFont="1" applyFill="1" applyBorder="1" applyAlignment="1">
      <alignment horizontal="left" wrapText="1"/>
    </xf>
    <xf numFmtId="0" fontId="7" fillId="0" borderId="0" xfId="0" applyFont="1" applyAlignment="1">
      <alignment horizontal="center"/>
    </xf>
    <xf numFmtId="16" fontId="7" fillId="0" borderId="0" xfId="0" applyNumberFormat="1" applyFont="1" applyAlignment="1" quotePrefix="1">
      <alignment horizontal="center"/>
    </xf>
    <xf numFmtId="0" fontId="7" fillId="0" borderId="0" xfId="0" applyFont="1" applyFill="1" applyBorder="1" applyAlignment="1">
      <alignment horizontal="center"/>
    </xf>
    <xf numFmtId="0" fontId="8" fillId="0" borderId="0" xfId="0" applyFont="1" applyFill="1" applyAlignment="1" quotePrefix="1">
      <alignment horizontal="center"/>
    </xf>
    <xf numFmtId="0" fontId="8" fillId="0" borderId="0" xfId="0" applyFont="1" applyFill="1" applyAlignment="1">
      <alignment horizontal="center"/>
    </xf>
    <xf numFmtId="0" fontId="6" fillId="0" borderId="0" xfId="0" applyFont="1" applyAlignment="1">
      <alignment horizontal="center"/>
    </xf>
    <xf numFmtId="179" fontId="7" fillId="0" borderId="0" xfId="0" applyNumberFormat="1" applyFont="1"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Dtr Rpt 2-7" xfId="21"/>
    <cellStyle name="Normal_note 15-32"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0</xdr:rowOff>
    </xdr:from>
    <xdr:to>
      <xdr:col>11</xdr:col>
      <xdr:colOff>9525</xdr:colOff>
      <xdr:row>39</xdr:row>
      <xdr:rowOff>114300</xdr:rowOff>
    </xdr:to>
    <xdr:sp>
      <xdr:nvSpPr>
        <xdr:cNvPr id="1" name="Text 2"/>
        <xdr:cNvSpPr txBox="1">
          <a:spLocks noChangeArrowheads="1"/>
        </xdr:cNvSpPr>
      </xdr:nvSpPr>
      <xdr:spPr>
        <a:xfrm>
          <a:off x="0" y="9639300"/>
          <a:ext cx="6267450" cy="657225"/>
        </a:xfrm>
        <a:prstGeom prst="rect">
          <a:avLst/>
        </a:prstGeom>
        <a:noFill/>
        <a:ln w="1" cmpd="sng">
          <a:noFill/>
        </a:ln>
      </xdr:spPr>
      <xdr:txBody>
        <a:bodyPr vertOverflow="clip" wrap="square"/>
        <a:p>
          <a:pPr algn="just">
            <a:defRPr/>
          </a:pPr>
          <a:r>
            <a:rPr lang="en-US" cap="none" sz="1200" b="1" i="0" u="none" baseline="0">
              <a:latin typeface="Arial"/>
              <a:ea typeface="Arial"/>
              <a:cs typeface="Arial"/>
            </a:rPr>
            <a:t>(The Condensed Consolidated Income Statements should be read in conjunction with the Audited Financial Statements for the year ended 30 April 2006 and the accompanying explanatory notes attached to the quarterly financial statements.)</a:t>
          </a:r>
        </a:p>
      </xdr:txBody>
    </xdr:sp>
    <xdr:clientData/>
  </xdr:twoCellAnchor>
  <xdr:twoCellAnchor>
    <xdr:from>
      <xdr:col>0</xdr:col>
      <xdr:colOff>104775</xdr:colOff>
      <xdr:row>32</xdr:row>
      <xdr:rowOff>171450</xdr:rowOff>
    </xdr:from>
    <xdr:to>
      <xdr:col>11</xdr:col>
      <xdr:colOff>0</xdr:colOff>
      <xdr:row>35</xdr:row>
      <xdr:rowOff>76200</xdr:rowOff>
    </xdr:to>
    <xdr:sp>
      <xdr:nvSpPr>
        <xdr:cNvPr id="2" name="Text 2"/>
        <xdr:cNvSpPr txBox="1">
          <a:spLocks noChangeArrowheads="1"/>
        </xdr:cNvSpPr>
      </xdr:nvSpPr>
      <xdr:spPr>
        <a:xfrm>
          <a:off x="104775" y="9105900"/>
          <a:ext cx="6153150" cy="438150"/>
        </a:xfrm>
        <a:prstGeom prst="rect">
          <a:avLst/>
        </a:prstGeom>
        <a:noFill/>
        <a:ln w="1" cmpd="sng">
          <a:noFill/>
        </a:ln>
      </xdr:spPr>
      <xdr:txBody>
        <a:bodyPr vertOverflow="clip" wrap="square"/>
        <a:p>
          <a:pPr algn="just">
            <a:defRPr/>
          </a:pPr>
          <a:r>
            <a:rPr lang="en-US" cap="none" sz="1100" b="0" i="0" u="none" baseline="0">
              <a:latin typeface="Arial"/>
              <a:ea typeface="Arial"/>
              <a:cs typeface="Arial"/>
            </a:rPr>
            <a:t>Comparative figures for the preceding financial year have been restated as described in Note 1 and 2 of the explanatory notes.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28575</xdr:rowOff>
    </xdr:from>
    <xdr:to>
      <xdr:col>7</xdr:col>
      <xdr:colOff>0</xdr:colOff>
      <xdr:row>60</xdr:row>
      <xdr:rowOff>133350</xdr:rowOff>
    </xdr:to>
    <xdr:sp>
      <xdr:nvSpPr>
        <xdr:cNvPr id="1" name="Text 2"/>
        <xdr:cNvSpPr txBox="1">
          <a:spLocks noChangeArrowheads="1"/>
        </xdr:cNvSpPr>
      </xdr:nvSpPr>
      <xdr:spPr>
        <a:xfrm>
          <a:off x="0" y="10077450"/>
          <a:ext cx="6038850" cy="819150"/>
        </a:xfrm>
        <a:prstGeom prst="rect">
          <a:avLst/>
        </a:prstGeom>
        <a:noFill/>
        <a:ln w="1" cmpd="sng">
          <a:noFill/>
        </a:ln>
      </xdr:spPr>
      <xdr:txBody>
        <a:bodyPr vertOverflow="clip" wrap="square"/>
        <a:p>
          <a:pPr algn="just">
            <a:defRPr/>
          </a:pPr>
          <a:r>
            <a:rPr lang="en-US" cap="none" sz="1200" b="1" i="0" u="none" baseline="0">
              <a:latin typeface="Arial"/>
              <a:ea typeface="Arial"/>
              <a:cs typeface="Arial"/>
            </a:rPr>
            <a:t>(The Condensed Consolidated Balance Sheets should be read in conjunction with the Audited Financial Statements for the year ended 30 April 2006 and the accompanying explanatory notes attached to the quarterly financial statements.)</a:t>
          </a:r>
        </a:p>
      </xdr:txBody>
    </xdr:sp>
    <xdr:clientData/>
  </xdr:twoCellAnchor>
  <xdr:twoCellAnchor>
    <xdr:from>
      <xdr:col>0</xdr:col>
      <xdr:colOff>0</xdr:colOff>
      <xdr:row>53</xdr:row>
      <xdr:rowOff>85725</xdr:rowOff>
    </xdr:from>
    <xdr:to>
      <xdr:col>0</xdr:col>
      <xdr:colOff>28575</xdr:colOff>
      <xdr:row>54</xdr:row>
      <xdr:rowOff>0</xdr:rowOff>
    </xdr:to>
    <xdr:sp>
      <xdr:nvSpPr>
        <xdr:cNvPr id="2" name="Text 2"/>
        <xdr:cNvSpPr txBox="1">
          <a:spLocks noChangeArrowheads="1"/>
        </xdr:cNvSpPr>
      </xdr:nvSpPr>
      <xdr:spPr>
        <a:xfrm>
          <a:off x="0" y="9705975"/>
          <a:ext cx="28575" cy="0"/>
        </a:xfrm>
        <a:prstGeom prst="rect">
          <a:avLst/>
        </a:prstGeom>
        <a:no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0</xdr:col>
      <xdr:colOff>104775</xdr:colOff>
      <xdr:row>54</xdr:row>
      <xdr:rowOff>0</xdr:rowOff>
    </xdr:from>
    <xdr:to>
      <xdr:col>7</xdr:col>
      <xdr:colOff>0</xdr:colOff>
      <xdr:row>56</xdr:row>
      <xdr:rowOff>95250</xdr:rowOff>
    </xdr:to>
    <xdr:sp>
      <xdr:nvSpPr>
        <xdr:cNvPr id="3" name="Text 2"/>
        <xdr:cNvSpPr txBox="1">
          <a:spLocks noChangeArrowheads="1"/>
        </xdr:cNvSpPr>
      </xdr:nvSpPr>
      <xdr:spPr>
        <a:xfrm>
          <a:off x="104775" y="9705975"/>
          <a:ext cx="5934075" cy="438150"/>
        </a:xfrm>
        <a:prstGeom prst="rect">
          <a:avLst/>
        </a:prstGeom>
        <a:noFill/>
        <a:ln w="1" cmpd="sng">
          <a:noFill/>
        </a:ln>
      </xdr:spPr>
      <xdr:txBody>
        <a:bodyPr vertOverflow="clip" wrap="square"/>
        <a:p>
          <a:pPr algn="just">
            <a:defRPr/>
          </a:pPr>
          <a:r>
            <a:rPr lang="en-US" cap="none" sz="1100" b="0" i="0" u="none" baseline="0">
              <a:latin typeface="Arial"/>
              <a:ea typeface="Arial"/>
              <a:cs typeface="Arial"/>
            </a:rPr>
            <a:t>Comparative figures for the preceding financial year have been restated as described in Note 1 and 2 of the explanatory notes.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6</xdr:row>
      <xdr:rowOff>95250</xdr:rowOff>
    </xdr:from>
    <xdr:to>
      <xdr:col>5</xdr:col>
      <xdr:colOff>9525</xdr:colOff>
      <xdr:row>6</xdr:row>
      <xdr:rowOff>95250</xdr:rowOff>
    </xdr:to>
    <xdr:sp>
      <xdr:nvSpPr>
        <xdr:cNvPr id="1" name="Line 1"/>
        <xdr:cNvSpPr>
          <a:spLocks/>
        </xdr:cNvSpPr>
      </xdr:nvSpPr>
      <xdr:spPr>
        <a:xfrm flipH="1">
          <a:off x="3038475" y="1295400"/>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6</xdr:row>
      <xdr:rowOff>95250</xdr:rowOff>
    </xdr:from>
    <xdr:to>
      <xdr:col>7</xdr:col>
      <xdr:colOff>904875</xdr:colOff>
      <xdr:row>6</xdr:row>
      <xdr:rowOff>95250</xdr:rowOff>
    </xdr:to>
    <xdr:sp>
      <xdr:nvSpPr>
        <xdr:cNvPr id="2" name="Line 2"/>
        <xdr:cNvSpPr>
          <a:spLocks/>
        </xdr:cNvSpPr>
      </xdr:nvSpPr>
      <xdr:spPr>
        <a:xfrm flipV="1">
          <a:off x="5133975" y="129540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xdr:row>
      <xdr:rowOff>104775</xdr:rowOff>
    </xdr:from>
    <xdr:to>
      <xdr:col>8</xdr:col>
      <xdr:colOff>0</xdr:colOff>
      <xdr:row>6</xdr:row>
      <xdr:rowOff>104775</xdr:rowOff>
    </xdr:to>
    <xdr:sp>
      <xdr:nvSpPr>
        <xdr:cNvPr id="3" name="Line 3"/>
        <xdr:cNvSpPr>
          <a:spLocks/>
        </xdr:cNvSpPr>
      </xdr:nvSpPr>
      <xdr:spPr>
        <a:xfrm flipH="1" flipV="1">
          <a:off x="5819775" y="1304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66</xdr:row>
      <xdr:rowOff>0</xdr:rowOff>
    </xdr:from>
    <xdr:to>
      <xdr:col>11</xdr:col>
      <xdr:colOff>819150</xdr:colOff>
      <xdr:row>70</xdr:row>
      <xdr:rowOff>47625</xdr:rowOff>
    </xdr:to>
    <xdr:sp>
      <xdr:nvSpPr>
        <xdr:cNvPr id="4" name="Text 2"/>
        <xdr:cNvSpPr txBox="1">
          <a:spLocks noChangeArrowheads="1"/>
        </xdr:cNvSpPr>
      </xdr:nvSpPr>
      <xdr:spPr>
        <a:xfrm>
          <a:off x="0" y="11649075"/>
          <a:ext cx="7800975" cy="609600"/>
        </a:xfrm>
        <a:prstGeom prst="rect">
          <a:avLst/>
        </a:prstGeom>
        <a:noFill/>
        <a:ln w="1" cmpd="sng">
          <a:noFill/>
        </a:ln>
      </xdr:spPr>
      <xdr:txBody>
        <a:bodyPr vertOverflow="clip" wrap="square"/>
        <a:p>
          <a:pPr algn="just">
            <a:defRPr/>
          </a:pPr>
          <a:r>
            <a:rPr lang="en-US" cap="none" sz="1200" b="1" i="0" u="none" baseline="0">
              <a:latin typeface="Arial"/>
              <a:ea typeface="Arial"/>
              <a:cs typeface="Arial"/>
            </a:rPr>
            <a:t>(The Condensed Consolidated Statements of Changes in Equity should be read in conjunction with the Audited Financial Statements for the year ended 30 April 2006 and the accompanying explanatory notes attached to the quarterly financial statements.)</a:t>
          </a:r>
        </a:p>
      </xdr:txBody>
    </xdr:sp>
    <xdr:clientData/>
  </xdr:twoCellAnchor>
  <xdr:twoCellAnchor>
    <xdr:from>
      <xdr:col>7</xdr:col>
      <xdr:colOff>400050</xdr:colOff>
      <xdr:row>6</xdr:row>
      <xdr:rowOff>95250</xdr:rowOff>
    </xdr:from>
    <xdr:to>
      <xdr:col>7</xdr:col>
      <xdr:colOff>990600</xdr:colOff>
      <xdr:row>6</xdr:row>
      <xdr:rowOff>95250</xdr:rowOff>
    </xdr:to>
    <xdr:sp>
      <xdr:nvSpPr>
        <xdr:cNvPr id="5" name="Line 5"/>
        <xdr:cNvSpPr>
          <a:spLocks/>
        </xdr:cNvSpPr>
      </xdr:nvSpPr>
      <xdr:spPr>
        <a:xfrm flipV="1">
          <a:off x="5133975" y="1295400"/>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65</xdr:row>
      <xdr:rowOff>0</xdr:rowOff>
    </xdr:from>
    <xdr:to>
      <xdr:col>11</xdr:col>
      <xdr:colOff>838200</xdr:colOff>
      <xdr:row>65</xdr:row>
      <xdr:rowOff>0</xdr:rowOff>
    </xdr:to>
    <xdr:sp>
      <xdr:nvSpPr>
        <xdr:cNvPr id="6" name="Text 2"/>
        <xdr:cNvSpPr txBox="1">
          <a:spLocks noChangeArrowheads="1"/>
        </xdr:cNvSpPr>
      </xdr:nvSpPr>
      <xdr:spPr>
        <a:xfrm>
          <a:off x="0" y="11477625"/>
          <a:ext cx="782002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 Comparative figures for financial year 2006 have been restated as described in Note A3 of the explanatory notes.</a:t>
          </a:r>
        </a:p>
      </xdr:txBody>
    </xdr:sp>
    <xdr:clientData/>
  </xdr:twoCellAnchor>
  <xdr:twoCellAnchor>
    <xdr:from>
      <xdr:col>0</xdr:col>
      <xdr:colOff>104775</xdr:colOff>
      <xdr:row>62</xdr:row>
      <xdr:rowOff>47625</xdr:rowOff>
    </xdr:from>
    <xdr:to>
      <xdr:col>11</xdr:col>
      <xdr:colOff>838200</xdr:colOff>
      <xdr:row>65</xdr:row>
      <xdr:rowOff>0</xdr:rowOff>
    </xdr:to>
    <xdr:sp>
      <xdr:nvSpPr>
        <xdr:cNvPr id="7" name="Text 2"/>
        <xdr:cNvSpPr txBox="1">
          <a:spLocks noChangeArrowheads="1"/>
        </xdr:cNvSpPr>
      </xdr:nvSpPr>
      <xdr:spPr>
        <a:xfrm>
          <a:off x="104775" y="11134725"/>
          <a:ext cx="7715250" cy="342900"/>
        </a:xfrm>
        <a:prstGeom prst="rect">
          <a:avLst/>
        </a:prstGeom>
        <a:noFill/>
        <a:ln w="1" cmpd="sng">
          <a:noFill/>
        </a:ln>
      </xdr:spPr>
      <xdr:txBody>
        <a:bodyPr vertOverflow="clip" wrap="square"/>
        <a:p>
          <a:pPr algn="just">
            <a:defRPr/>
          </a:pPr>
          <a:r>
            <a:rPr lang="en-US" cap="none" sz="1100" b="0" i="0" u="none" baseline="0">
              <a:latin typeface="Arial"/>
              <a:ea typeface="Arial"/>
              <a:cs typeface="Arial"/>
            </a:rPr>
            <a:t>Comparative figures for the preceding financial year have been restated as described in Note 1 and 2 of the explanatory notes.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73</xdr:row>
      <xdr:rowOff>0</xdr:rowOff>
    </xdr:from>
    <xdr:to>
      <xdr:col>8</xdr:col>
      <xdr:colOff>0</xdr:colOff>
      <xdr:row>76</xdr:row>
      <xdr:rowOff>152400</xdr:rowOff>
    </xdr:to>
    <xdr:sp>
      <xdr:nvSpPr>
        <xdr:cNvPr id="1" name="Text 2"/>
        <xdr:cNvSpPr txBox="1">
          <a:spLocks noChangeArrowheads="1"/>
        </xdr:cNvSpPr>
      </xdr:nvSpPr>
      <xdr:spPr>
        <a:xfrm>
          <a:off x="0" y="12611100"/>
          <a:ext cx="7505700" cy="666750"/>
        </a:xfrm>
        <a:prstGeom prst="rect">
          <a:avLst/>
        </a:prstGeom>
        <a:noFill/>
        <a:ln w="1" cmpd="sng">
          <a:noFill/>
        </a:ln>
      </xdr:spPr>
      <xdr:txBody>
        <a:bodyPr vertOverflow="clip" wrap="square"/>
        <a:p>
          <a:pPr algn="just">
            <a:defRPr/>
          </a:pPr>
          <a:r>
            <a:rPr lang="en-US" cap="none" sz="1200" b="1" i="0" u="none" baseline="0">
              <a:latin typeface="Arial"/>
              <a:ea typeface="Arial"/>
              <a:cs typeface="Arial"/>
            </a:rPr>
            <a:t>(The Condensed Consolidated Cash Flow Statements should be read in conjunction with the Audited Financial Statements for the year ended 30 April 2006 and the accompanying explanatory notes attached to the quarterly financial statements.)</a:t>
          </a:r>
        </a:p>
      </xdr:txBody>
    </xdr:sp>
    <xdr:clientData/>
  </xdr:twoCellAnchor>
  <xdr:twoCellAnchor>
    <xdr:from>
      <xdr:col>0</xdr:col>
      <xdr:colOff>0</xdr:colOff>
      <xdr:row>70</xdr:row>
      <xdr:rowOff>0</xdr:rowOff>
    </xdr:from>
    <xdr:to>
      <xdr:col>7</xdr:col>
      <xdr:colOff>1038225</xdr:colOff>
      <xdr:row>70</xdr:row>
      <xdr:rowOff>0</xdr:rowOff>
    </xdr:to>
    <xdr:sp>
      <xdr:nvSpPr>
        <xdr:cNvPr id="2" name="Text 2"/>
        <xdr:cNvSpPr txBox="1">
          <a:spLocks noChangeArrowheads="1"/>
        </xdr:cNvSpPr>
      </xdr:nvSpPr>
      <xdr:spPr>
        <a:xfrm>
          <a:off x="0" y="12153900"/>
          <a:ext cx="7353300" cy="0"/>
        </a:xfrm>
        <a:prstGeom prst="rect">
          <a:avLst/>
        </a:prstGeom>
        <a:noFill/>
        <a:ln w="1" cmpd="sng">
          <a:noFill/>
        </a:ln>
      </xdr:spPr>
      <xdr:txBody>
        <a:bodyPr vertOverflow="clip" wrap="square"/>
        <a:p>
          <a:pPr algn="just">
            <a:defRPr/>
          </a:pPr>
          <a:r>
            <a:rPr lang="en-US" cap="none" sz="1200" b="0" i="1" u="none" baseline="0">
              <a:latin typeface="Arial"/>
              <a:ea typeface="Arial"/>
              <a:cs typeface="Arial"/>
            </a:rPr>
            <a:t>* </a:t>
          </a:r>
          <a:r>
            <a:rPr lang="en-US" cap="none" sz="1200" b="0" i="0" u="none" baseline="0">
              <a:latin typeface="Arial"/>
              <a:ea typeface="Arial"/>
              <a:cs typeface="Arial"/>
            </a:rPr>
            <a:t>Comparative figures for financial year 2006 have been restated as described in Note A3 of the explanatory notes.</a:t>
          </a:r>
        </a:p>
      </xdr:txBody>
    </xdr:sp>
    <xdr:clientData/>
  </xdr:twoCellAnchor>
  <xdr:twoCellAnchor>
    <xdr:from>
      <xdr:col>0</xdr:col>
      <xdr:colOff>104775</xdr:colOff>
      <xdr:row>70</xdr:row>
      <xdr:rowOff>0</xdr:rowOff>
    </xdr:from>
    <xdr:to>
      <xdr:col>8</xdr:col>
      <xdr:colOff>9525</xdr:colOff>
      <xdr:row>72</xdr:row>
      <xdr:rowOff>76200</xdr:rowOff>
    </xdr:to>
    <xdr:sp>
      <xdr:nvSpPr>
        <xdr:cNvPr id="3" name="Text 2"/>
        <xdr:cNvSpPr txBox="1">
          <a:spLocks noChangeArrowheads="1"/>
        </xdr:cNvSpPr>
      </xdr:nvSpPr>
      <xdr:spPr>
        <a:xfrm>
          <a:off x="104775" y="12153900"/>
          <a:ext cx="7410450" cy="419100"/>
        </a:xfrm>
        <a:prstGeom prst="rect">
          <a:avLst/>
        </a:prstGeom>
        <a:noFill/>
        <a:ln w="1" cmpd="sng">
          <a:noFill/>
        </a:ln>
      </xdr:spPr>
      <xdr:txBody>
        <a:bodyPr vertOverflow="clip" wrap="square"/>
        <a:p>
          <a:pPr algn="just">
            <a:defRPr/>
          </a:pPr>
          <a:r>
            <a:rPr lang="en-US" cap="none" sz="1100" b="0" i="0" u="none" baseline="0">
              <a:latin typeface="Arial"/>
              <a:ea typeface="Arial"/>
              <a:cs typeface="Arial"/>
            </a:rPr>
            <a:t>Comparative figures for the preceding financial year have been restated as described in Note 1 and 2 of the explanatory notes.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12</xdr:row>
      <xdr:rowOff>142875</xdr:rowOff>
    </xdr:from>
    <xdr:to>
      <xdr:col>1</xdr:col>
      <xdr:colOff>0</xdr:colOff>
      <xdr:row>13</xdr:row>
      <xdr:rowOff>19050</xdr:rowOff>
    </xdr:to>
    <xdr:sp>
      <xdr:nvSpPr>
        <xdr:cNvPr id="1" name="Text 2"/>
        <xdr:cNvSpPr txBox="1">
          <a:spLocks noChangeArrowheads="1"/>
        </xdr:cNvSpPr>
      </xdr:nvSpPr>
      <xdr:spPr>
        <a:xfrm>
          <a:off x="47625" y="2447925"/>
          <a:ext cx="190500" cy="66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31</xdr:row>
      <xdr:rowOff>19050</xdr:rowOff>
    </xdr:from>
    <xdr:to>
      <xdr:col>10</xdr:col>
      <xdr:colOff>0</xdr:colOff>
      <xdr:row>33</xdr:row>
      <xdr:rowOff>114300</xdr:rowOff>
    </xdr:to>
    <xdr:sp>
      <xdr:nvSpPr>
        <xdr:cNvPr id="2" name="Text 2"/>
        <xdr:cNvSpPr txBox="1">
          <a:spLocks noChangeArrowheads="1"/>
        </xdr:cNvSpPr>
      </xdr:nvSpPr>
      <xdr:spPr>
        <a:xfrm>
          <a:off x="238125" y="5943600"/>
          <a:ext cx="6057900" cy="47625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3 FRSs issued by MASB which applicable to the operations of the Group but not yet effective for the Group in the current financial year are as follows:</a:t>
          </a:r>
        </a:p>
      </xdr:txBody>
    </xdr:sp>
    <xdr:clientData/>
  </xdr:twoCellAnchor>
  <xdr:twoCellAnchor>
    <xdr:from>
      <xdr:col>10</xdr:col>
      <xdr:colOff>0</xdr:colOff>
      <xdr:row>36</xdr:row>
      <xdr:rowOff>66675</xdr:rowOff>
    </xdr:from>
    <xdr:to>
      <xdr:col>10</xdr:col>
      <xdr:colOff>28575</xdr:colOff>
      <xdr:row>37</xdr:row>
      <xdr:rowOff>0</xdr:rowOff>
    </xdr:to>
    <xdr:sp>
      <xdr:nvSpPr>
        <xdr:cNvPr id="3" name="Text 2"/>
        <xdr:cNvSpPr txBox="1">
          <a:spLocks noChangeArrowheads="1"/>
        </xdr:cNvSpPr>
      </xdr:nvSpPr>
      <xdr:spPr>
        <a:xfrm>
          <a:off x="6296025" y="6943725"/>
          <a:ext cx="28575" cy="123825"/>
        </a:xfrm>
        <a:prstGeom prst="rect">
          <a:avLst/>
        </a:prstGeom>
        <a:no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64</xdr:row>
      <xdr:rowOff>19050</xdr:rowOff>
    </xdr:from>
    <xdr:to>
      <xdr:col>10</xdr:col>
      <xdr:colOff>0</xdr:colOff>
      <xdr:row>76</xdr:row>
      <xdr:rowOff>180975</xdr:rowOff>
    </xdr:to>
    <xdr:sp>
      <xdr:nvSpPr>
        <xdr:cNvPr id="4" name="Text 2"/>
        <xdr:cNvSpPr txBox="1">
          <a:spLocks noChangeArrowheads="1"/>
        </xdr:cNvSpPr>
      </xdr:nvSpPr>
      <xdr:spPr>
        <a:xfrm>
          <a:off x="504825" y="12249150"/>
          <a:ext cx="5791200" cy="2447925"/>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Prior to 1 May  2006, goodwill was amortised on a straight-line basis over its estimated useful life of 20 years. The adoption of these new FRSs has resulted in the Group ceasing goodwill amortisation prospectively with effect from the current financial year commencing 1 May 2006. Goodwill is now stated at cost less accumulated impairment losses and subject to impairment test annually, or more frequently if events or changes in circumstances indicate that it might be impaired. Any impairment loss is recognised in the income statement and subsequent reversal is not allowed.
The adoption of these new FRSs has the effect of ceasing the amortisation charges of RM262,000 in the current quarter and RM1,049,000 in the current financial year ended 30 April 2007. 
</a:t>
          </a:r>
        </a:p>
      </xdr:txBody>
    </xdr:sp>
    <xdr:clientData/>
  </xdr:twoCellAnchor>
  <xdr:twoCellAnchor>
    <xdr:from>
      <xdr:col>2</xdr:col>
      <xdr:colOff>0</xdr:colOff>
      <xdr:row>106</xdr:row>
      <xdr:rowOff>19050</xdr:rowOff>
    </xdr:from>
    <xdr:to>
      <xdr:col>10</xdr:col>
      <xdr:colOff>0</xdr:colOff>
      <xdr:row>126</xdr:row>
      <xdr:rowOff>0</xdr:rowOff>
    </xdr:to>
    <xdr:sp>
      <xdr:nvSpPr>
        <xdr:cNvPr id="5" name="Text 2"/>
        <xdr:cNvSpPr txBox="1">
          <a:spLocks noChangeArrowheads="1"/>
        </xdr:cNvSpPr>
      </xdr:nvSpPr>
      <xdr:spPr>
        <a:xfrm>
          <a:off x="504825" y="20269200"/>
          <a:ext cx="5791200" cy="379095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Group maintains its existing accounting policy on biological assets and will comply with the provisions of MASB Exposure Draft 50: Agriculture, the equivalent of International Accounting Standard 41, once it becomes effective for application in Malaysia. 
The current financial year's presentation of biological assets is based on the revised requirements of FRS 101, with comparatives restated to conform with the curent financial year's presentation.
Share of profit of associates is now presented as net after-tax profit in the consolidated income statement as opposed to the previous presentation whereby the pre-tax share of profit was included in the consolidated income statement while the share of associates' tax was included in the Group's taxation.
With the implementation of FRS 101, the comparative figures for "share of profit of associates" and "taxation" in the consolidated income statement and "share of profit of associates" in the consolidated cash flow statement have been restated for the presentation purpose.
</a:t>
          </a:r>
        </a:p>
      </xdr:txBody>
    </xdr:sp>
    <xdr:clientData/>
  </xdr:twoCellAnchor>
  <xdr:twoCellAnchor>
    <xdr:from>
      <xdr:col>1</xdr:col>
      <xdr:colOff>9525</xdr:colOff>
      <xdr:row>128</xdr:row>
      <xdr:rowOff>19050</xdr:rowOff>
    </xdr:from>
    <xdr:to>
      <xdr:col>10</xdr:col>
      <xdr:colOff>0</xdr:colOff>
      <xdr:row>130</xdr:row>
      <xdr:rowOff>66675</xdr:rowOff>
    </xdr:to>
    <xdr:sp>
      <xdr:nvSpPr>
        <xdr:cNvPr id="6" name="Text 2"/>
        <xdr:cNvSpPr txBox="1">
          <a:spLocks noChangeArrowheads="1"/>
        </xdr:cNvSpPr>
      </xdr:nvSpPr>
      <xdr:spPr>
        <a:xfrm>
          <a:off x="247650" y="24460200"/>
          <a:ext cx="6048375" cy="428625"/>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following comparative amounts have been restated due to the adoption of new and revised FRSs:</a:t>
          </a:r>
        </a:p>
      </xdr:txBody>
    </xdr:sp>
    <xdr:clientData/>
  </xdr:twoCellAnchor>
  <xdr:twoCellAnchor>
    <xdr:from>
      <xdr:col>2</xdr:col>
      <xdr:colOff>0</xdr:colOff>
      <xdr:row>61</xdr:row>
      <xdr:rowOff>19050</xdr:rowOff>
    </xdr:from>
    <xdr:to>
      <xdr:col>10</xdr:col>
      <xdr:colOff>0</xdr:colOff>
      <xdr:row>63</xdr:row>
      <xdr:rowOff>66675</xdr:rowOff>
    </xdr:to>
    <xdr:sp>
      <xdr:nvSpPr>
        <xdr:cNvPr id="7" name="Text 2"/>
        <xdr:cNvSpPr txBox="1">
          <a:spLocks noChangeArrowheads="1"/>
        </xdr:cNvSpPr>
      </xdr:nvSpPr>
      <xdr:spPr>
        <a:xfrm>
          <a:off x="504825" y="11677650"/>
          <a:ext cx="5791200" cy="428625"/>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new FRS 3 has resulted in consequential amendments to another accounting standard, FRS 136.</a:t>
          </a:r>
        </a:p>
      </xdr:txBody>
    </xdr:sp>
    <xdr:clientData/>
  </xdr:twoCellAnchor>
  <xdr:twoCellAnchor>
    <xdr:from>
      <xdr:col>1</xdr:col>
      <xdr:colOff>0</xdr:colOff>
      <xdr:row>56</xdr:row>
      <xdr:rowOff>0</xdr:rowOff>
    </xdr:from>
    <xdr:to>
      <xdr:col>10</xdr:col>
      <xdr:colOff>0</xdr:colOff>
      <xdr:row>58</xdr:row>
      <xdr:rowOff>104775</xdr:rowOff>
    </xdr:to>
    <xdr:sp>
      <xdr:nvSpPr>
        <xdr:cNvPr id="8" name="Text 2"/>
        <xdr:cNvSpPr txBox="1">
          <a:spLocks noChangeArrowheads="1"/>
        </xdr:cNvSpPr>
      </xdr:nvSpPr>
      <xdr:spPr>
        <a:xfrm>
          <a:off x="238125" y="10706100"/>
          <a:ext cx="6057900" cy="485775"/>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principal effects of the changes in accounting policies resulting from the adoption of the new/revised FRSs are as below:</a:t>
          </a:r>
        </a:p>
      </xdr:txBody>
    </xdr:sp>
    <xdr:clientData/>
  </xdr:twoCellAnchor>
  <xdr:twoCellAnchor>
    <xdr:from>
      <xdr:col>1</xdr:col>
      <xdr:colOff>9525</xdr:colOff>
      <xdr:row>181</xdr:row>
      <xdr:rowOff>19050</xdr:rowOff>
    </xdr:from>
    <xdr:to>
      <xdr:col>10</xdr:col>
      <xdr:colOff>0</xdr:colOff>
      <xdr:row>184</xdr:row>
      <xdr:rowOff>66675</xdr:rowOff>
    </xdr:to>
    <xdr:sp>
      <xdr:nvSpPr>
        <xdr:cNvPr id="9" name="Text 2"/>
        <xdr:cNvSpPr txBox="1">
          <a:spLocks noChangeArrowheads="1"/>
        </xdr:cNvSpPr>
      </xdr:nvSpPr>
      <xdr:spPr>
        <a:xfrm>
          <a:off x="247650" y="34861500"/>
          <a:ext cx="6048375" cy="619125"/>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qualifications in the auditors’ report of the Group’s latest annual financial statements ended 30 April 2006. </a:t>
          </a:r>
        </a:p>
      </xdr:txBody>
    </xdr:sp>
    <xdr:clientData/>
  </xdr:twoCellAnchor>
  <xdr:twoCellAnchor>
    <xdr:from>
      <xdr:col>1</xdr:col>
      <xdr:colOff>9525</xdr:colOff>
      <xdr:row>198</xdr:row>
      <xdr:rowOff>0</xdr:rowOff>
    </xdr:from>
    <xdr:to>
      <xdr:col>10</xdr:col>
      <xdr:colOff>0</xdr:colOff>
      <xdr:row>198</xdr:row>
      <xdr:rowOff>0</xdr:rowOff>
    </xdr:to>
    <xdr:sp>
      <xdr:nvSpPr>
        <xdr:cNvPr id="10" name="Text 2"/>
        <xdr:cNvSpPr txBox="1">
          <a:spLocks noChangeArrowheads="1"/>
        </xdr:cNvSpPr>
      </xdr:nvSpPr>
      <xdr:spPr>
        <a:xfrm>
          <a:off x="247650" y="38100000"/>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unusual items affecting assets, liabilities, equity, net income, or cash flows during the financial period ended 31 July 2006 except as disclosed in Note 2 and Note 7.</a:t>
          </a:r>
        </a:p>
      </xdr:txBody>
    </xdr:sp>
    <xdr:clientData/>
  </xdr:twoCellAnchor>
  <xdr:twoCellAnchor>
    <xdr:from>
      <xdr:col>1</xdr:col>
      <xdr:colOff>9525</xdr:colOff>
      <xdr:row>198</xdr:row>
      <xdr:rowOff>0</xdr:rowOff>
    </xdr:from>
    <xdr:to>
      <xdr:col>10</xdr:col>
      <xdr:colOff>0</xdr:colOff>
      <xdr:row>198</xdr:row>
      <xdr:rowOff>0</xdr:rowOff>
    </xdr:to>
    <xdr:sp>
      <xdr:nvSpPr>
        <xdr:cNvPr id="11" name="Text 2"/>
        <xdr:cNvSpPr txBox="1">
          <a:spLocks noChangeArrowheads="1"/>
        </xdr:cNvSpPr>
      </xdr:nvSpPr>
      <xdr:spPr>
        <a:xfrm>
          <a:off x="247650" y="38100000"/>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revised FRS 116: Property, Plant and Equipment requires the review of the residual value and remaining useful life of an item of property, plant and equipment at least at each financial year end. The Group revised the residual values of property, plant and equipment with effect from 1 May 2006. The revisions were accounted for as change in accounting estimates and as a result, the depreciation charges for the current quarter ended 31 July 2006 have been reduced by RM___________.
There were no other changes in estimates that have had a material effect in the current quarter results.</a:t>
          </a:r>
        </a:p>
      </xdr:txBody>
    </xdr:sp>
    <xdr:clientData/>
  </xdr:twoCellAnchor>
  <xdr:twoCellAnchor>
    <xdr:from>
      <xdr:col>1</xdr:col>
      <xdr:colOff>9525</xdr:colOff>
      <xdr:row>198</xdr:row>
      <xdr:rowOff>0</xdr:rowOff>
    </xdr:from>
    <xdr:to>
      <xdr:col>10</xdr:col>
      <xdr:colOff>0</xdr:colOff>
      <xdr:row>198</xdr:row>
      <xdr:rowOff>0</xdr:rowOff>
    </xdr:to>
    <xdr:sp>
      <xdr:nvSpPr>
        <xdr:cNvPr id="12" name="Text 2"/>
        <xdr:cNvSpPr txBox="1">
          <a:spLocks noChangeArrowheads="1"/>
        </xdr:cNvSpPr>
      </xdr:nvSpPr>
      <xdr:spPr>
        <a:xfrm>
          <a:off x="247650" y="38100000"/>
          <a:ext cx="6048375" cy="0"/>
        </a:xfrm>
        <a:prstGeom prst="rect">
          <a:avLst/>
        </a:prstGeom>
        <a:noFill/>
        <a:ln w="1" cmpd="sng">
          <a:noFill/>
        </a:ln>
      </xdr:spPr>
      <xdr:txBody>
        <a:bodyPr vertOverflow="clip" wrap="square"/>
        <a:p>
          <a:pPr algn="just">
            <a:defRPr/>
          </a:pPr>
          <a:r>
            <a:rPr lang="en-US" cap="none" sz="1200" b="0" i="0" u="none" baseline="0">
              <a:solidFill>
                <a:srgbClr val="FF0000"/>
              </a:solidFill>
              <a:latin typeface="Arial"/>
              <a:ea typeface="Arial"/>
              <a:cs typeface="Arial"/>
            </a:rPr>
            <a:t>The production of oil palm fresh fruits bunches (ffb) continues to be affected by weather conditions. During the financial year under review, ffb production from Peninsular estates were lower than that of the preceding year due to the lagged effect of severe drought in early part of 2005 which has adversely affected ffb formation in the current financial year, particularly in the third quarter ended 31 January 2006. 
Overall, for the financial year ended 30 April 2006, the Group registered a 2% improvement in ffb production over that of the preceding year mainly owing to more areas coming into maturity and increasing yield trend from the young matured oil palms in the Group’s estates in Sabah which has helped to cushion the lower production in Peninsular estates arising from the ongoing replanting programme.</a:t>
          </a:r>
          <a:r>
            <a:rPr lang="en-US" cap="none" sz="1200" b="0" i="0" u="none" baseline="0">
              <a:latin typeface="Arial"/>
              <a:ea typeface="Arial"/>
              <a:cs typeface="Arial"/>
            </a:rPr>
            <a:t>
</a:t>
          </a:r>
        </a:p>
      </xdr:txBody>
    </xdr:sp>
    <xdr:clientData/>
  </xdr:twoCellAnchor>
  <xdr:twoCellAnchor>
    <xdr:from>
      <xdr:col>1</xdr:col>
      <xdr:colOff>9525</xdr:colOff>
      <xdr:row>198</xdr:row>
      <xdr:rowOff>0</xdr:rowOff>
    </xdr:from>
    <xdr:to>
      <xdr:col>10</xdr:col>
      <xdr:colOff>0</xdr:colOff>
      <xdr:row>198</xdr:row>
      <xdr:rowOff>0</xdr:rowOff>
    </xdr:to>
    <xdr:sp>
      <xdr:nvSpPr>
        <xdr:cNvPr id="13" name="Text 2"/>
        <xdr:cNvSpPr txBox="1">
          <a:spLocks noChangeArrowheads="1"/>
        </xdr:cNvSpPr>
      </xdr:nvSpPr>
      <xdr:spPr>
        <a:xfrm>
          <a:off x="247650" y="38100000"/>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No dividend has been paid during the current quarter ended 31 July 2006.</a:t>
          </a:r>
        </a:p>
      </xdr:txBody>
    </xdr:sp>
    <xdr:clientData/>
  </xdr:twoCellAnchor>
  <xdr:twoCellAnchor>
    <xdr:from>
      <xdr:col>1</xdr:col>
      <xdr:colOff>9525</xdr:colOff>
      <xdr:row>198</xdr:row>
      <xdr:rowOff>0</xdr:rowOff>
    </xdr:from>
    <xdr:to>
      <xdr:col>10</xdr:col>
      <xdr:colOff>0</xdr:colOff>
      <xdr:row>198</xdr:row>
      <xdr:rowOff>0</xdr:rowOff>
    </xdr:to>
    <xdr:sp>
      <xdr:nvSpPr>
        <xdr:cNvPr id="14" name="Text 2"/>
        <xdr:cNvSpPr txBox="1">
          <a:spLocks noChangeArrowheads="1"/>
        </xdr:cNvSpPr>
      </xdr:nvSpPr>
      <xdr:spPr>
        <a:xfrm>
          <a:off x="247650" y="38100000"/>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valuations of property, plant and equipment have been brought forward without amendment from the financial statements for the year ended 30 April 2006.</a:t>
          </a:r>
        </a:p>
      </xdr:txBody>
    </xdr:sp>
    <xdr:clientData/>
  </xdr:twoCellAnchor>
  <xdr:twoCellAnchor>
    <xdr:from>
      <xdr:col>1</xdr:col>
      <xdr:colOff>9525</xdr:colOff>
      <xdr:row>198</xdr:row>
      <xdr:rowOff>0</xdr:rowOff>
    </xdr:from>
    <xdr:to>
      <xdr:col>10</xdr:col>
      <xdr:colOff>0</xdr:colOff>
      <xdr:row>198</xdr:row>
      <xdr:rowOff>0</xdr:rowOff>
    </xdr:to>
    <xdr:sp>
      <xdr:nvSpPr>
        <xdr:cNvPr id="15" name="Text 2"/>
        <xdr:cNvSpPr txBox="1">
          <a:spLocks noChangeArrowheads="1"/>
        </xdr:cNvSpPr>
      </xdr:nvSpPr>
      <xdr:spPr>
        <a:xfrm>
          <a:off x="247650" y="38100000"/>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issurances, cancellations, repurchases, resale and repayments of debt and securities during the financial period ended 31 July 2006.</a:t>
          </a:r>
        </a:p>
      </xdr:txBody>
    </xdr:sp>
    <xdr:clientData/>
  </xdr:twoCellAnchor>
  <xdr:twoCellAnchor>
    <xdr:from>
      <xdr:col>1</xdr:col>
      <xdr:colOff>9525</xdr:colOff>
      <xdr:row>198</xdr:row>
      <xdr:rowOff>0</xdr:rowOff>
    </xdr:from>
    <xdr:to>
      <xdr:col>10</xdr:col>
      <xdr:colOff>0</xdr:colOff>
      <xdr:row>198</xdr:row>
      <xdr:rowOff>0</xdr:rowOff>
    </xdr:to>
    <xdr:sp>
      <xdr:nvSpPr>
        <xdr:cNvPr id="16" name="Text 2"/>
        <xdr:cNvSpPr txBox="1">
          <a:spLocks noChangeArrowheads="1"/>
        </xdr:cNvSpPr>
      </xdr:nvSpPr>
      <xdr:spPr>
        <a:xfrm>
          <a:off x="247650" y="38100000"/>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changes in the composition of the Group during the financial period ended 31 July 2006.</a:t>
          </a:r>
          <a:r>
            <a:rPr lang="en-US" cap="none" sz="1000" b="0" i="0" u="none" baseline="0">
              <a:latin typeface="Arial"/>
              <a:ea typeface="Arial"/>
              <a:cs typeface="Arial"/>
            </a:rPr>
            <a:t>
There were no changes in the composition of the Group for the financial year ended 30 April 2006.
There were no changes in the composition of the Group for the financial year ended 30 April 2006.
</a:t>
          </a:r>
        </a:p>
      </xdr:txBody>
    </xdr:sp>
    <xdr:clientData/>
  </xdr:twoCellAnchor>
  <xdr:twoCellAnchor>
    <xdr:from>
      <xdr:col>1</xdr:col>
      <xdr:colOff>9525</xdr:colOff>
      <xdr:row>198</xdr:row>
      <xdr:rowOff>0</xdr:rowOff>
    </xdr:from>
    <xdr:to>
      <xdr:col>10</xdr:col>
      <xdr:colOff>0</xdr:colOff>
      <xdr:row>198</xdr:row>
      <xdr:rowOff>0</xdr:rowOff>
    </xdr:to>
    <xdr:sp>
      <xdr:nvSpPr>
        <xdr:cNvPr id="17" name="Text 2"/>
        <xdr:cNvSpPr txBox="1">
          <a:spLocks noChangeArrowheads="1"/>
        </xdr:cNvSpPr>
      </xdr:nvSpPr>
      <xdr:spPr>
        <a:xfrm>
          <a:off x="247650" y="38100000"/>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discontinued operation of the Group's activities during the financial period ended 31 July 2006.</a:t>
          </a:r>
          <a:r>
            <a:rPr lang="en-US" cap="none" sz="1000" b="0" i="0" u="none" baseline="0">
              <a:latin typeface="Arial"/>
              <a:ea typeface="Arial"/>
              <a:cs typeface="Arial"/>
            </a:rPr>
            <a:t>
There were no changes in the composition of the Group for the financial year ended 30 April 2006.
There were no changes in the composition of the Group for the financial year ended 30 April 2006.
</a:t>
          </a:r>
        </a:p>
      </xdr:txBody>
    </xdr:sp>
    <xdr:clientData/>
  </xdr:twoCellAnchor>
  <xdr:twoCellAnchor>
    <xdr:from>
      <xdr:col>1</xdr:col>
      <xdr:colOff>9525</xdr:colOff>
      <xdr:row>198</xdr:row>
      <xdr:rowOff>0</xdr:rowOff>
    </xdr:from>
    <xdr:to>
      <xdr:col>10</xdr:col>
      <xdr:colOff>0</xdr:colOff>
      <xdr:row>198</xdr:row>
      <xdr:rowOff>0</xdr:rowOff>
    </xdr:to>
    <xdr:sp>
      <xdr:nvSpPr>
        <xdr:cNvPr id="18" name="Text 2"/>
        <xdr:cNvSpPr txBox="1">
          <a:spLocks noChangeArrowheads="1"/>
        </xdr:cNvSpPr>
      </xdr:nvSpPr>
      <xdr:spPr>
        <a:xfrm>
          <a:off x="247650" y="38100000"/>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amount of commitments not provided for in the interim financial statements as at 31 July 2006 is as follows:</a:t>
          </a:r>
        </a:p>
      </xdr:txBody>
    </xdr:sp>
    <xdr:clientData/>
  </xdr:twoCellAnchor>
  <xdr:twoCellAnchor>
    <xdr:from>
      <xdr:col>1</xdr:col>
      <xdr:colOff>9525</xdr:colOff>
      <xdr:row>198</xdr:row>
      <xdr:rowOff>0</xdr:rowOff>
    </xdr:from>
    <xdr:to>
      <xdr:col>10</xdr:col>
      <xdr:colOff>0</xdr:colOff>
      <xdr:row>198</xdr:row>
      <xdr:rowOff>0</xdr:rowOff>
    </xdr:to>
    <xdr:sp>
      <xdr:nvSpPr>
        <xdr:cNvPr id="19" name="Text 2"/>
        <xdr:cNvSpPr txBox="1">
          <a:spLocks noChangeArrowheads="1"/>
        </xdr:cNvSpPr>
      </xdr:nvSpPr>
      <xdr:spPr>
        <a:xfrm>
          <a:off x="247650" y="38100000"/>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contingent liabilities or contingent assets since the last annual balance sheet date as at 30 April 2006.</a:t>
          </a:r>
          <a:r>
            <a:rPr lang="en-US" cap="none" sz="1000" b="0" i="0" u="none" baseline="0">
              <a:latin typeface="Arial"/>
              <a:ea typeface="Arial"/>
              <a:cs typeface="Arial"/>
            </a:rPr>
            <a:t>
There were no changes in the composition of the Group for the financial year ended 30 April 2006.
There were no changes in the composition of the Group for the financial year ended 30 April 2006.
</a:t>
          </a:r>
        </a:p>
      </xdr:txBody>
    </xdr:sp>
    <xdr:clientData/>
  </xdr:twoCellAnchor>
  <xdr:twoCellAnchor>
    <xdr:from>
      <xdr:col>1</xdr:col>
      <xdr:colOff>9525</xdr:colOff>
      <xdr:row>198</xdr:row>
      <xdr:rowOff>0</xdr:rowOff>
    </xdr:from>
    <xdr:to>
      <xdr:col>10</xdr:col>
      <xdr:colOff>0</xdr:colOff>
      <xdr:row>198</xdr:row>
      <xdr:rowOff>0</xdr:rowOff>
    </xdr:to>
    <xdr:sp>
      <xdr:nvSpPr>
        <xdr:cNvPr id="20" name="Text 2"/>
        <xdr:cNvSpPr txBox="1">
          <a:spLocks noChangeArrowheads="1"/>
        </xdr:cNvSpPr>
      </xdr:nvSpPr>
      <xdr:spPr>
        <a:xfrm>
          <a:off x="247650" y="38100000"/>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material events subsequent to the end of the current quarter ended 30 April 2006 up to the date of this announcement that has not been reflected in the interim financial statements for the period ended 31 July 2006.
</a:t>
          </a:r>
        </a:p>
      </xdr:txBody>
    </xdr:sp>
    <xdr:clientData/>
  </xdr:twoCellAnchor>
  <xdr:twoCellAnchor>
    <xdr:from>
      <xdr:col>0</xdr:col>
      <xdr:colOff>9525</xdr:colOff>
      <xdr:row>198</xdr:row>
      <xdr:rowOff>0</xdr:rowOff>
    </xdr:from>
    <xdr:to>
      <xdr:col>8</xdr:col>
      <xdr:colOff>85725</xdr:colOff>
      <xdr:row>198</xdr:row>
      <xdr:rowOff>0</xdr:rowOff>
    </xdr:to>
    <xdr:sp>
      <xdr:nvSpPr>
        <xdr:cNvPr id="21" name="Text 2"/>
        <xdr:cNvSpPr txBox="1">
          <a:spLocks noChangeArrowheads="1"/>
        </xdr:cNvSpPr>
      </xdr:nvSpPr>
      <xdr:spPr>
        <a:xfrm>
          <a:off x="9525" y="38100000"/>
          <a:ext cx="5229225" cy="0"/>
        </a:xfrm>
        <a:prstGeom prst="rect">
          <a:avLst/>
        </a:prstGeom>
        <a:noFill/>
        <a:ln w="1" cmpd="sng">
          <a:noFill/>
        </a:ln>
      </xdr:spPr>
      <xdr:txBody>
        <a:bodyPr vertOverflow="clip" wrap="square"/>
        <a:p>
          <a:pPr algn="just">
            <a:defRPr/>
          </a:pPr>
          <a:r>
            <a:rPr lang="en-US" cap="none" sz="1200" b="1" i="0" u="none" baseline="0">
              <a:latin typeface="Arial"/>
              <a:ea typeface="Arial"/>
              <a:cs typeface="Arial"/>
            </a:rPr>
            <a:t>PART B - EXPLANATORY NOTES PURSUANT TO APPANDIX 9B OF  REQUIREMENTS   </a:t>
          </a:r>
        </a:p>
      </xdr:txBody>
    </xdr:sp>
    <xdr:clientData/>
  </xdr:twoCellAnchor>
  <xdr:twoCellAnchor>
    <xdr:from>
      <xdr:col>1</xdr:col>
      <xdr:colOff>9525</xdr:colOff>
      <xdr:row>198</xdr:row>
      <xdr:rowOff>0</xdr:rowOff>
    </xdr:from>
    <xdr:to>
      <xdr:col>10</xdr:col>
      <xdr:colOff>0</xdr:colOff>
      <xdr:row>198</xdr:row>
      <xdr:rowOff>0</xdr:rowOff>
    </xdr:to>
    <xdr:sp>
      <xdr:nvSpPr>
        <xdr:cNvPr id="22" name="Text 2"/>
        <xdr:cNvSpPr txBox="1">
          <a:spLocks noChangeArrowheads="1"/>
        </xdr:cNvSpPr>
      </xdr:nvSpPr>
      <xdr:spPr>
        <a:xfrm>
          <a:off x="247650" y="38100000"/>
          <a:ext cx="6048375" cy="0"/>
        </a:xfrm>
        <a:prstGeom prst="rect">
          <a:avLst/>
        </a:prstGeom>
        <a:noFill/>
        <a:ln w="1" cmpd="sng">
          <a:noFill/>
        </a:ln>
      </xdr:spPr>
      <xdr:txBody>
        <a:bodyPr vertOverflow="clip" wrap="square"/>
        <a:p>
          <a:pPr algn="just">
            <a:defRPr/>
          </a:pPr>
          <a:r>
            <a:rPr lang="en-US" cap="none" sz="1200" b="0" i="0" u="none" baseline="0">
              <a:solidFill>
                <a:srgbClr val="FF0000"/>
              </a:solidFill>
              <a:latin typeface="Arial"/>
              <a:ea typeface="Arial"/>
              <a:cs typeface="Arial"/>
            </a:rPr>
            <a:t>For the current quarter under review, the Group achieved a profit before taxation of RM7.53 million, which was 18% higher than the RM6.40 million achieved in the corresponding quarter in the preceding financial year. The higher profit was contributed by higher investments income owing to improved market condition and write back of provision for diminution in value of investment in an associate.
For the financial year ended 30 April 2006, the Group’s pretax profit of RM32.63 million was 2% lower as compared with the RM33.41 million in the preceding financial year mainly due to lower CPO price and higher replanting expenditure incurred.
The Group’s after tax profit of RM24.45 million in the current financial year was 27% lower than the RM33.57 million in the preceding year which had included an amount of RM8.59 million deferred tax assets being unabsorbed capital allowance and unutilized tax losses carried forward of a subsidiary. Excluding the deferred tax assets, the Group’s after tax profit for the current financial year was 2% lower as compared with that of the preceding year. 
</a:t>
          </a:r>
        </a:p>
      </xdr:txBody>
    </xdr:sp>
    <xdr:clientData/>
  </xdr:twoCellAnchor>
  <xdr:twoCellAnchor>
    <xdr:from>
      <xdr:col>1</xdr:col>
      <xdr:colOff>9525</xdr:colOff>
      <xdr:row>198</xdr:row>
      <xdr:rowOff>0</xdr:rowOff>
    </xdr:from>
    <xdr:to>
      <xdr:col>10</xdr:col>
      <xdr:colOff>0</xdr:colOff>
      <xdr:row>198</xdr:row>
      <xdr:rowOff>0</xdr:rowOff>
    </xdr:to>
    <xdr:sp>
      <xdr:nvSpPr>
        <xdr:cNvPr id="23" name="Text 2"/>
        <xdr:cNvSpPr txBox="1">
          <a:spLocks noChangeArrowheads="1"/>
        </xdr:cNvSpPr>
      </xdr:nvSpPr>
      <xdr:spPr>
        <a:xfrm>
          <a:off x="247650" y="38100000"/>
          <a:ext cx="6048375" cy="0"/>
        </a:xfrm>
        <a:prstGeom prst="rect">
          <a:avLst/>
        </a:prstGeom>
        <a:noFill/>
        <a:ln w="1" cmpd="sng">
          <a:noFill/>
        </a:ln>
      </xdr:spPr>
      <xdr:txBody>
        <a:bodyPr vertOverflow="clip" wrap="square"/>
        <a:p>
          <a:pPr algn="just">
            <a:defRPr/>
          </a:pPr>
          <a:r>
            <a:rPr lang="en-US" cap="none" sz="1200" b="0" i="0" u="none" baseline="0">
              <a:solidFill>
                <a:srgbClr val="FF0000"/>
              </a:solidFill>
              <a:latin typeface="Arial"/>
              <a:ea typeface="Arial"/>
              <a:cs typeface="Arial"/>
            </a:rPr>
            <a:t>The Group’s profit before taxation of RM7.53 million for the current quarter ended 30 April 2006 was 35% higher than the RM5.58 million achieved in the preceding quarter ended 31 January 2006 mainly due to higher ffb production by 31% as well as higher CPO price.
</a:t>
          </a:r>
          <a:r>
            <a:rPr lang="en-US" cap="none" sz="1000" b="0" i="0" u="none" baseline="0">
              <a:solidFill>
                <a:srgbClr val="FF0000"/>
              </a:solidFill>
              <a:latin typeface="Arial"/>
              <a:ea typeface="Arial"/>
              <a:cs typeface="Arial"/>
            </a:rPr>
            <a:t>
</a:t>
          </a:r>
        </a:p>
      </xdr:txBody>
    </xdr:sp>
    <xdr:clientData/>
  </xdr:twoCellAnchor>
  <xdr:twoCellAnchor>
    <xdr:from>
      <xdr:col>1</xdr:col>
      <xdr:colOff>9525</xdr:colOff>
      <xdr:row>198</xdr:row>
      <xdr:rowOff>0</xdr:rowOff>
    </xdr:from>
    <xdr:to>
      <xdr:col>10</xdr:col>
      <xdr:colOff>0</xdr:colOff>
      <xdr:row>198</xdr:row>
      <xdr:rowOff>0</xdr:rowOff>
    </xdr:to>
    <xdr:sp>
      <xdr:nvSpPr>
        <xdr:cNvPr id="24" name="Text 2"/>
        <xdr:cNvSpPr txBox="1">
          <a:spLocks noChangeArrowheads="1"/>
        </xdr:cNvSpPr>
      </xdr:nvSpPr>
      <xdr:spPr>
        <a:xfrm>
          <a:off x="247650" y="38100000"/>
          <a:ext cx="6048375" cy="0"/>
        </a:xfrm>
        <a:prstGeom prst="rect">
          <a:avLst/>
        </a:prstGeom>
        <a:noFill/>
        <a:ln w="1" cmpd="sng">
          <a:noFill/>
        </a:ln>
      </xdr:spPr>
      <xdr:txBody>
        <a:bodyPr vertOverflow="clip" wrap="square"/>
        <a:p>
          <a:pPr algn="just">
            <a:defRPr/>
          </a:pPr>
          <a:r>
            <a:rPr lang="en-US" cap="none" sz="1200" b="0" i="0" u="none" baseline="0">
              <a:solidFill>
                <a:srgbClr val="FF0000"/>
              </a:solidFill>
              <a:latin typeface="Arial"/>
              <a:ea typeface="Arial"/>
              <a:cs typeface="Arial"/>
            </a:rPr>
            <a:t>The Group’s FFB production for the coming financial year ending 30 April 2007 is expected to be 10% higher due to more areas coming into harvesting and increasing yield trend from the young matured oil palms in Group estates. At the same time, the Group continues to replant the old palm trees in line with its replanting programme to optimise yield in the longer term. Should the CPO price be maintained at the current level of RM1,400 per tonne or higher and barring any unforeseen circumstances, the Group expects another year of good performance.</a:t>
          </a:r>
        </a:p>
      </xdr:txBody>
    </xdr:sp>
    <xdr:clientData/>
  </xdr:twoCellAnchor>
  <xdr:twoCellAnchor>
    <xdr:from>
      <xdr:col>1</xdr:col>
      <xdr:colOff>9525</xdr:colOff>
      <xdr:row>198</xdr:row>
      <xdr:rowOff>0</xdr:rowOff>
    </xdr:from>
    <xdr:to>
      <xdr:col>10</xdr:col>
      <xdr:colOff>0</xdr:colOff>
      <xdr:row>198</xdr:row>
      <xdr:rowOff>0</xdr:rowOff>
    </xdr:to>
    <xdr:sp>
      <xdr:nvSpPr>
        <xdr:cNvPr id="25" name="Text 2"/>
        <xdr:cNvSpPr txBox="1">
          <a:spLocks noChangeArrowheads="1"/>
        </xdr:cNvSpPr>
      </xdr:nvSpPr>
      <xdr:spPr>
        <a:xfrm>
          <a:off x="247650" y="38100000"/>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No profit forecast or profit guarantee was issued during the financial period ended 31 July 2006.</a:t>
          </a:r>
          <a:r>
            <a:rPr lang="en-US" cap="none" sz="1000" b="0" i="0" u="none" baseline="0">
              <a:latin typeface="Arial"/>
              <a:ea typeface="Arial"/>
              <a:cs typeface="Arial"/>
            </a:rPr>
            <a:t>
</a:t>
          </a:r>
          <a:r>
            <a:rPr lang="en-US" cap="none" sz="1000" b="0" i="0" u="none" baseline="0">
              <a:solidFill>
                <a:srgbClr val="FF0000"/>
              </a:solidFill>
              <a:latin typeface="Arial"/>
              <a:ea typeface="Arial"/>
              <a:cs typeface="Arial"/>
            </a:rPr>
            <a:t>
</a:t>
          </a:r>
        </a:p>
      </xdr:txBody>
    </xdr:sp>
    <xdr:clientData/>
  </xdr:twoCellAnchor>
  <xdr:twoCellAnchor>
    <xdr:from>
      <xdr:col>1</xdr:col>
      <xdr:colOff>0</xdr:colOff>
      <xdr:row>198</xdr:row>
      <xdr:rowOff>0</xdr:rowOff>
    </xdr:from>
    <xdr:to>
      <xdr:col>9</xdr:col>
      <xdr:colOff>933450</xdr:colOff>
      <xdr:row>198</xdr:row>
      <xdr:rowOff>0</xdr:rowOff>
    </xdr:to>
    <xdr:sp>
      <xdr:nvSpPr>
        <xdr:cNvPr id="26" name="TextBox 28"/>
        <xdr:cNvSpPr txBox="1">
          <a:spLocks noChangeArrowheads="1"/>
        </xdr:cNvSpPr>
      </xdr:nvSpPr>
      <xdr:spPr>
        <a:xfrm>
          <a:off x="238125" y="38100000"/>
          <a:ext cx="59340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A reconciliation of income tax expense applicable to profit before taxation at the statutory income tax rate to income tax expense at the effective income tax rate of the Group and of the Company are as follows:</a:t>
          </a:r>
        </a:p>
      </xdr:txBody>
    </xdr:sp>
    <xdr:clientData/>
  </xdr:twoCellAnchor>
  <xdr:twoCellAnchor>
    <xdr:from>
      <xdr:col>1</xdr:col>
      <xdr:colOff>0</xdr:colOff>
      <xdr:row>198</xdr:row>
      <xdr:rowOff>0</xdr:rowOff>
    </xdr:from>
    <xdr:to>
      <xdr:col>9</xdr:col>
      <xdr:colOff>933450</xdr:colOff>
      <xdr:row>198</xdr:row>
      <xdr:rowOff>0</xdr:rowOff>
    </xdr:to>
    <xdr:sp>
      <xdr:nvSpPr>
        <xdr:cNvPr id="27" name="TextBox 29"/>
        <xdr:cNvSpPr txBox="1">
          <a:spLocks noChangeArrowheads="1"/>
        </xdr:cNvSpPr>
      </xdr:nvSpPr>
      <xdr:spPr>
        <a:xfrm>
          <a:off x="238125" y="38100000"/>
          <a:ext cx="59340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Subject to the agreement of Inland Revenue Board, the Group has unutilised reinvestment allowance of approximately RM630,000 (2005: Nil) available for offsetting against future taxable profits.</a:t>
          </a:r>
        </a:p>
      </xdr:txBody>
    </xdr:sp>
    <xdr:clientData/>
  </xdr:twoCellAnchor>
  <xdr:twoCellAnchor>
    <xdr:from>
      <xdr:col>1</xdr:col>
      <xdr:colOff>0</xdr:colOff>
      <xdr:row>198</xdr:row>
      <xdr:rowOff>0</xdr:rowOff>
    </xdr:from>
    <xdr:to>
      <xdr:col>9</xdr:col>
      <xdr:colOff>933450</xdr:colOff>
      <xdr:row>198</xdr:row>
      <xdr:rowOff>0</xdr:rowOff>
    </xdr:to>
    <xdr:sp>
      <xdr:nvSpPr>
        <xdr:cNvPr id="28" name="TextBox 30"/>
        <xdr:cNvSpPr txBox="1">
          <a:spLocks noChangeArrowheads="1"/>
        </xdr:cNvSpPr>
      </xdr:nvSpPr>
      <xdr:spPr>
        <a:xfrm>
          <a:off x="238125" y="38100000"/>
          <a:ext cx="59340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were no sales of unquoted investments and properties.</a:t>
          </a:r>
        </a:p>
      </xdr:txBody>
    </xdr:sp>
    <xdr:clientData/>
  </xdr:twoCellAnchor>
  <xdr:twoCellAnchor>
    <xdr:from>
      <xdr:col>1</xdr:col>
      <xdr:colOff>0</xdr:colOff>
      <xdr:row>198</xdr:row>
      <xdr:rowOff>0</xdr:rowOff>
    </xdr:from>
    <xdr:to>
      <xdr:col>9</xdr:col>
      <xdr:colOff>933450</xdr:colOff>
      <xdr:row>198</xdr:row>
      <xdr:rowOff>0</xdr:rowOff>
    </xdr:to>
    <xdr:sp>
      <xdr:nvSpPr>
        <xdr:cNvPr id="29" name="TextBox 31"/>
        <xdr:cNvSpPr txBox="1">
          <a:spLocks noChangeArrowheads="1"/>
        </xdr:cNvSpPr>
      </xdr:nvSpPr>
      <xdr:spPr>
        <a:xfrm>
          <a:off x="238125" y="38100000"/>
          <a:ext cx="59340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was no borrowings as at 31 July 2006.</a:t>
          </a:r>
          <a:r>
            <a:rPr lang="en-US" cap="none" sz="1000" b="0" i="0" u="none" baseline="0">
              <a:latin typeface="Arial"/>
              <a:ea typeface="Arial"/>
              <a:cs typeface="Arial"/>
            </a:rPr>
            <a:t>
There was no borrowing or debt security as at 30 April 2006.
There was no borrowing or debt security as at 30 April 2006.
There was no borrowing or debt security as at 30 April 2006.
There was no borrowings as at 31 July 2006.
</a:t>
          </a:r>
        </a:p>
      </xdr:txBody>
    </xdr:sp>
    <xdr:clientData/>
  </xdr:twoCellAnchor>
  <xdr:twoCellAnchor>
    <xdr:from>
      <xdr:col>1</xdr:col>
      <xdr:colOff>0</xdr:colOff>
      <xdr:row>198</xdr:row>
      <xdr:rowOff>0</xdr:rowOff>
    </xdr:from>
    <xdr:to>
      <xdr:col>9</xdr:col>
      <xdr:colOff>933450</xdr:colOff>
      <xdr:row>198</xdr:row>
      <xdr:rowOff>0</xdr:rowOff>
    </xdr:to>
    <xdr:sp>
      <xdr:nvSpPr>
        <xdr:cNvPr id="30" name="TextBox 32"/>
        <xdr:cNvSpPr txBox="1">
          <a:spLocks noChangeArrowheads="1"/>
        </xdr:cNvSpPr>
      </xdr:nvSpPr>
      <xdr:spPr>
        <a:xfrm>
          <a:off x="238125" y="38100000"/>
          <a:ext cx="59340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is no outstanding corporate proposal at the date of this report.
</a:t>
          </a:r>
        </a:p>
      </xdr:txBody>
    </xdr:sp>
    <xdr:clientData/>
  </xdr:twoCellAnchor>
  <xdr:twoCellAnchor>
    <xdr:from>
      <xdr:col>1</xdr:col>
      <xdr:colOff>0</xdr:colOff>
      <xdr:row>198</xdr:row>
      <xdr:rowOff>0</xdr:rowOff>
    </xdr:from>
    <xdr:to>
      <xdr:col>9</xdr:col>
      <xdr:colOff>933450</xdr:colOff>
      <xdr:row>198</xdr:row>
      <xdr:rowOff>0</xdr:rowOff>
    </xdr:to>
    <xdr:sp>
      <xdr:nvSpPr>
        <xdr:cNvPr id="31" name="TextBox 33"/>
        <xdr:cNvSpPr txBox="1">
          <a:spLocks noChangeArrowheads="1"/>
        </xdr:cNvSpPr>
      </xdr:nvSpPr>
      <xdr:spPr>
        <a:xfrm>
          <a:off x="238125" y="38100000"/>
          <a:ext cx="59340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were no off balance sheet financial instruments at the date of this report.</a:t>
          </a:r>
        </a:p>
      </xdr:txBody>
    </xdr:sp>
    <xdr:clientData/>
  </xdr:twoCellAnchor>
  <xdr:twoCellAnchor>
    <xdr:from>
      <xdr:col>2</xdr:col>
      <xdr:colOff>9525</xdr:colOff>
      <xdr:row>198</xdr:row>
      <xdr:rowOff>0</xdr:rowOff>
    </xdr:from>
    <xdr:to>
      <xdr:col>9</xdr:col>
      <xdr:colOff>933450</xdr:colOff>
      <xdr:row>198</xdr:row>
      <xdr:rowOff>0</xdr:rowOff>
    </xdr:to>
    <xdr:sp>
      <xdr:nvSpPr>
        <xdr:cNvPr id="32" name="TextBox 34"/>
        <xdr:cNvSpPr txBox="1">
          <a:spLocks noChangeArrowheads="1"/>
        </xdr:cNvSpPr>
      </xdr:nvSpPr>
      <xdr:spPr>
        <a:xfrm>
          <a:off x="514350" y="38100000"/>
          <a:ext cx="5657850"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At the date of this report, the Directors are not aware of any material litigation against the Group which might materially affect the position or business of the Group save as disclosed below the following cases of the Company’s appeal to the Court of Appeal for higher compensation in respect of:</a:t>
          </a:r>
        </a:p>
      </xdr:txBody>
    </xdr:sp>
    <xdr:clientData/>
  </xdr:twoCellAnchor>
  <xdr:twoCellAnchor>
    <xdr:from>
      <xdr:col>3</xdr:col>
      <xdr:colOff>9525</xdr:colOff>
      <xdr:row>198</xdr:row>
      <xdr:rowOff>0</xdr:rowOff>
    </xdr:from>
    <xdr:to>
      <xdr:col>9</xdr:col>
      <xdr:colOff>933450</xdr:colOff>
      <xdr:row>198</xdr:row>
      <xdr:rowOff>0</xdr:rowOff>
    </xdr:to>
    <xdr:sp>
      <xdr:nvSpPr>
        <xdr:cNvPr id="33" name="TextBox 35"/>
        <xdr:cNvSpPr txBox="1">
          <a:spLocks noChangeArrowheads="1"/>
        </xdr:cNvSpPr>
      </xdr:nvSpPr>
      <xdr:spPr>
        <a:xfrm>
          <a:off x="942975" y="38100000"/>
          <a:ext cx="522922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337.52 hectares of the Company’s land in Daerah Alor Gajah, Melaka which were acquired by the Melaka State Government in 1996;</a:t>
          </a:r>
        </a:p>
      </xdr:txBody>
    </xdr:sp>
    <xdr:clientData/>
  </xdr:twoCellAnchor>
  <xdr:twoCellAnchor>
    <xdr:from>
      <xdr:col>3</xdr:col>
      <xdr:colOff>9525</xdr:colOff>
      <xdr:row>198</xdr:row>
      <xdr:rowOff>0</xdr:rowOff>
    </xdr:from>
    <xdr:to>
      <xdr:col>9</xdr:col>
      <xdr:colOff>933450</xdr:colOff>
      <xdr:row>198</xdr:row>
      <xdr:rowOff>0</xdr:rowOff>
    </xdr:to>
    <xdr:sp>
      <xdr:nvSpPr>
        <xdr:cNvPr id="34" name="TextBox 36"/>
        <xdr:cNvSpPr txBox="1">
          <a:spLocks noChangeArrowheads="1"/>
        </xdr:cNvSpPr>
      </xdr:nvSpPr>
      <xdr:spPr>
        <a:xfrm>
          <a:off x="942975" y="38100000"/>
          <a:ext cx="522922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64.89 hectares of the Company’s land in Daerah Alor Gajah, Melaka which were acquired by the Melaka State Government in 1995.</a:t>
          </a:r>
        </a:p>
      </xdr:txBody>
    </xdr:sp>
    <xdr:clientData/>
  </xdr:twoCellAnchor>
  <xdr:twoCellAnchor>
    <xdr:from>
      <xdr:col>2</xdr:col>
      <xdr:colOff>9525</xdr:colOff>
      <xdr:row>198</xdr:row>
      <xdr:rowOff>0</xdr:rowOff>
    </xdr:from>
    <xdr:to>
      <xdr:col>9</xdr:col>
      <xdr:colOff>933450</xdr:colOff>
      <xdr:row>198</xdr:row>
      <xdr:rowOff>0</xdr:rowOff>
    </xdr:to>
    <xdr:sp>
      <xdr:nvSpPr>
        <xdr:cNvPr id="35" name="TextBox 37"/>
        <xdr:cNvSpPr txBox="1">
          <a:spLocks noChangeArrowheads="1"/>
        </xdr:cNvSpPr>
      </xdr:nvSpPr>
      <xdr:spPr>
        <a:xfrm>
          <a:off x="514350" y="38100000"/>
          <a:ext cx="5657850"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Directors are unable to express an opinion on the outcome of the litigation mentioned above. However, the outcome is not expected to have any significant impact on the financial position of the Group.</a:t>
          </a:r>
        </a:p>
      </xdr:txBody>
    </xdr:sp>
    <xdr:clientData/>
  </xdr:twoCellAnchor>
  <xdr:twoCellAnchor>
    <xdr:from>
      <xdr:col>2</xdr:col>
      <xdr:colOff>9525</xdr:colOff>
      <xdr:row>198</xdr:row>
      <xdr:rowOff>0</xdr:rowOff>
    </xdr:from>
    <xdr:to>
      <xdr:col>9</xdr:col>
      <xdr:colOff>933450</xdr:colOff>
      <xdr:row>198</xdr:row>
      <xdr:rowOff>0</xdr:rowOff>
    </xdr:to>
    <xdr:sp>
      <xdr:nvSpPr>
        <xdr:cNvPr id="36" name="TextBox 38"/>
        <xdr:cNvSpPr txBox="1">
          <a:spLocks noChangeArrowheads="1"/>
        </xdr:cNvSpPr>
      </xdr:nvSpPr>
      <xdr:spPr>
        <a:xfrm>
          <a:off x="514350" y="38100000"/>
          <a:ext cx="5657850"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UMB had on 16 January 2004, been served a writ of summons by Brilliant Team Management Sdn Bhd, filed in the Malacca High Court, claiming RM1,760,000 being finder’s fee. On 20 February 2004, UMB filed a Defence and Counterclaim. On the advice of the solicitors, UMB will contest the claim vigorously. The case was fixed for mention on 18 January 2006 but postponed to 16 June 2006 and again postponed to 21 September 2006.</a:t>
          </a:r>
        </a:p>
      </xdr:txBody>
    </xdr:sp>
    <xdr:clientData/>
  </xdr:twoCellAnchor>
  <xdr:twoCellAnchor>
    <xdr:from>
      <xdr:col>1</xdr:col>
      <xdr:colOff>0</xdr:colOff>
      <xdr:row>198</xdr:row>
      <xdr:rowOff>0</xdr:rowOff>
    </xdr:from>
    <xdr:to>
      <xdr:col>9</xdr:col>
      <xdr:colOff>933450</xdr:colOff>
      <xdr:row>198</xdr:row>
      <xdr:rowOff>0</xdr:rowOff>
    </xdr:to>
    <xdr:sp>
      <xdr:nvSpPr>
        <xdr:cNvPr id="37" name="TextBox 39"/>
        <xdr:cNvSpPr txBox="1">
          <a:spLocks noChangeArrowheads="1"/>
        </xdr:cNvSpPr>
      </xdr:nvSpPr>
      <xdr:spPr>
        <a:xfrm>
          <a:off x="238125" y="38100000"/>
          <a:ext cx="59340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No interim dividend has been declared for the financial period ended 31 July 2006 (31 July 2005: Nil).</a:t>
          </a:r>
        </a:p>
      </xdr:txBody>
    </xdr:sp>
    <xdr:clientData/>
  </xdr:twoCellAnchor>
  <xdr:twoCellAnchor>
    <xdr:from>
      <xdr:col>1</xdr:col>
      <xdr:colOff>0</xdr:colOff>
      <xdr:row>198</xdr:row>
      <xdr:rowOff>0</xdr:rowOff>
    </xdr:from>
    <xdr:to>
      <xdr:col>9</xdr:col>
      <xdr:colOff>933450</xdr:colOff>
      <xdr:row>198</xdr:row>
      <xdr:rowOff>0</xdr:rowOff>
    </xdr:to>
    <xdr:sp>
      <xdr:nvSpPr>
        <xdr:cNvPr id="38" name="TextBox 40"/>
        <xdr:cNvSpPr txBox="1">
          <a:spLocks noChangeArrowheads="1"/>
        </xdr:cNvSpPr>
      </xdr:nvSpPr>
      <xdr:spPr>
        <a:xfrm>
          <a:off x="238125" y="38100000"/>
          <a:ext cx="59340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interim financial statements were authorised for issue by the Board of Directors in accordance with a resolution of the directors on __ September 2006.</a:t>
          </a:r>
        </a:p>
      </xdr:txBody>
    </xdr:sp>
    <xdr:clientData/>
  </xdr:twoCellAnchor>
  <xdr:twoCellAnchor>
    <xdr:from>
      <xdr:col>1</xdr:col>
      <xdr:colOff>0</xdr:colOff>
      <xdr:row>198</xdr:row>
      <xdr:rowOff>0</xdr:rowOff>
    </xdr:from>
    <xdr:to>
      <xdr:col>9</xdr:col>
      <xdr:colOff>933450</xdr:colOff>
      <xdr:row>198</xdr:row>
      <xdr:rowOff>0</xdr:rowOff>
    </xdr:to>
    <xdr:sp>
      <xdr:nvSpPr>
        <xdr:cNvPr id="39" name="TextBox 41"/>
        <xdr:cNvSpPr txBox="1">
          <a:spLocks noChangeArrowheads="1"/>
        </xdr:cNvSpPr>
      </xdr:nvSpPr>
      <xdr:spPr>
        <a:xfrm>
          <a:off x="238125" y="38100000"/>
          <a:ext cx="59340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Both of the basic earnings per share and diluted earnings per share of the Group were the same for the current quarter and financial period ended 31 July 2006 as there was no dilutive effect in the periods under review.
The earnings per share amounts are calculated by dividing profit for the period attributable to ordinary equity holders by the number weighted average number of ordinary shares in issue during the period.</a:t>
          </a:r>
        </a:p>
      </xdr:txBody>
    </xdr:sp>
    <xdr:clientData/>
  </xdr:twoCellAnchor>
  <xdr:twoCellAnchor>
    <xdr:from>
      <xdr:col>2</xdr:col>
      <xdr:colOff>238125</xdr:colOff>
      <xdr:row>6</xdr:row>
      <xdr:rowOff>0</xdr:rowOff>
    </xdr:from>
    <xdr:to>
      <xdr:col>10</xdr:col>
      <xdr:colOff>0</xdr:colOff>
      <xdr:row>6</xdr:row>
      <xdr:rowOff>0</xdr:rowOff>
    </xdr:to>
    <xdr:sp>
      <xdr:nvSpPr>
        <xdr:cNvPr id="40" name="Text 2"/>
        <xdr:cNvSpPr txBox="1">
          <a:spLocks noChangeArrowheads="1"/>
        </xdr:cNvSpPr>
      </xdr:nvSpPr>
      <xdr:spPr>
        <a:xfrm>
          <a:off x="742950" y="1162050"/>
          <a:ext cx="5553075" cy="0"/>
        </a:xfrm>
        <a:prstGeom prst="rect">
          <a:avLst/>
        </a:prstGeom>
        <a:noFill/>
        <a:ln w="1" cmpd="sng">
          <a:noFill/>
        </a:ln>
      </xdr:spPr>
      <xdr:txBody>
        <a:bodyPr vertOverflow="clip" wrap="square"/>
        <a:p>
          <a:pPr algn="l">
            <a:defRPr/>
          </a:pPr>
          <a:r>
            <a:rPr lang="en-US" cap="none" sz="1190" b="1" i="0" u="none" baseline="0">
              <a:latin typeface="Arial"/>
              <a:ea typeface="Arial"/>
              <a:cs typeface="Arial"/>
            </a:rPr>
            <a:t>EXPLANATORY NOTES PURSUANT TO FRS 134: INTERIM FINANCIAL REPORTING
   </a:t>
          </a:r>
        </a:p>
      </xdr:txBody>
    </xdr:sp>
    <xdr:clientData/>
  </xdr:twoCellAnchor>
  <xdr:twoCellAnchor>
    <xdr:from>
      <xdr:col>2</xdr:col>
      <xdr:colOff>9525</xdr:colOff>
      <xdr:row>76</xdr:row>
      <xdr:rowOff>0</xdr:rowOff>
    </xdr:from>
    <xdr:to>
      <xdr:col>10</xdr:col>
      <xdr:colOff>0</xdr:colOff>
      <xdr:row>84</xdr:row>
      <xdr:rowOff>0</xdr:rowOff>
    </xdr:to>
    <xdr:sp>
      <xdr:nvSpPr>
        <xdr:cNvPr id="41" name="Text 2"/>
        <xdr:cNvSpPr txBox="1">
          <a:spLocks noChangeArrowheads="1"/>
        </xdr:cNvSpPr>
      </xdr:nvSpPr>
      <xdr:spPr>
        <a:xfrm>
          <a:off x="514350" y="14516100"/>
          <a:ext cx="5781675" cy="152400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Under FRS 3, any excess of the Group's interest in the net fair value of acquirees' identifiable assets, liabilities and contingent liabilities over cost of acquisitions (previously referred to as "negative goodwill"), after reassessment, is now recognised immediately in the income statement. Prior to 1 May 2006, negative goodwill was credited to equity as reserve on consolidation. In accordance with the transitional provisions of FRS 3, the negative goodwill as at 1 May 2006, ie. Reserve on Consolidation of RM871,000 was derecognised with a corresponding increase in retained profits.</a:t>
          </a:r>
        </a:p>
      </xdr:txBody>
    </xdr:sp>
    <xdr:clientData/>
  </xdr:twoCellAnchor>
  <xdr:twoCellAnchor>
    <xdr:from>
      <xdr:col>1</xdr:col>
      <xdr:colOff>9525</xdr:colOff>
      <xdr:row>187</xdr:row>
      <xdr:rowOff>19050</xdr:rowOff>
    </xdr:from>
    <xdr:to>
      <xdr:col>9</xdr:col>
      <xdr:colOff>1047750</xdr:colOff>
      <xdr:row>190</xdr:row>
      <xdr:rowOff>0</xdr:rowOff>
    </xdr:to>
    <xdr:sp>
      <xdr:nvSpPr>
        <xdr:cNvPr id="42" name="Text 2"/>
        <xdr:cNvSpPr txBox="1">
          <a:spLocks noChangeArrowheads="1"/>
        </xdr:cNvSpPr>
      </xdr:nvSpPr>
      <xdr:spPr>
        <a:xfrm>
          <a:off x="247650" y="36004500"/>
          <a:ext cx="6038850" cy="55245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items of unusual nature which affected assets, liabilities, equity, net income, or cash flows during the financial year ended 30 April 2007 except as disclosed in Note 1 and Note 5.</a:t>
          </a:r>
        </a:p>
      </xdr:txBody>
    </xdr:sp>
    <xdr:clientData/>
  </xdr:twoCellAnchor>
  <xdr:twoCellAnchor>
    <xdr:from>
      <xdr:col>1</xdr:col>
      <xdr:colOff>0</xdr:colOff>
      <xdr:row>38</xdr:row>
      <xdr:rowOff>0</xdr:rowOff>
    </xdr:from>
    <xdr:to>
      <xdr:col>10</xdr:col>
      <xdr:colOff>0</xdr:colOff>
      <xdr:row>48</xdr:row>
      <xdr:rowOff>85725</xdr:rowOff>
    </xdr:to>
    <xdr:sp>
      <xdr:nvSpPr>
        <xdr:cNvPr id="43" name="Text 2"/>
        <xdr:cNvSpPr txBox="1">
          <a:spLocks noChangeArrowheads="1"/>
        </xdr:cNvSpPr>
      </xdr:nvSpPr>
      <xdr:spPr>
        <a:xfrm>
          <a:off x="238125" y="7258050"/>
          <a:ext cx="6057900" cy="1990725"/>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FRS 117 and 124 will be effective from financial year beginning on or after 1 October 2006 while the effective date of FRS 139 has been deferred to a date to be announced by MASB. 
The adoption of FRS 102, 108, 110, 116, 127, 128, 132 and 133 do not have significant financial impact on the Group.
</a:t>
          </a:r>
        </a:p>
      </xdr:txBody>
    </xdr:sp>
    <xdr:clientData/>
  </xdr:twoCellAnchor>
  <xdr:twoCellAnchor>
    <xdr:from>
      <xdr:col>1</xdr:col>
      <xdr:colOff>9525</xdr:colOff>
      <xdr:row>198</xdr:row>
      <xdr:rowOff>19050</xdr:rowOff>
    </xdr:from>
    <xdr:to>
      <xdr:col>10</xdr:col>
      <xdr:colOff>0</xdr:colOff>
      <xdr:row>209</xdr:row>
      <xdr:rowOff>0</xdr:rowOff>
    </xdr:to>
    <xdr:sp>
      <xdr:nvSpPr>
        <xdr:cNvPr id="44" name="Text 2"/>
        <xdr:cNvSpPr txBox="1">
          <a:spLocks noChangeArrowheads="1"/>
        </xdr:cNvSpPr>
      </xdr:nvSpPr>
      <xdr:spPr>
        <a:xfrm>
          <a:off x="247650" y="38119050"/>
          <a:ext cx="6048375" cy="207645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revised FRS 116: Property, Plant and Equipment requires the review of the residual values and the remaining useful life of property, plant and equipment at least at each financial year end. The Group revised the useful life of property, plant and equipment with effect from 1 May 2006. The revisions were accounted for as change in accounting estimates and as a result, the depreciation charges for the current quarter and current financial year ended 30 April 2007 have been reduced by RM535,000 and RM2,080,000 respectively.
There were no other changes in estimates that have a material effect against results in the current quarter and current financial year-to-date.</a:t>
          </a:r>
        </a:p>
      </xdr:txBody>
    </xdr:sp>
    <xdr:clientData/>
  </xdr:twoCellAnchor>
  <xdr:twoCellAnchor>
    <xdr:from>
      <xdr:col>1</xdr:col>
      <xdr:colOff>114300</xdr:colOff>
      <xdr:row>179</xdr:row>
      <xdr:rowOff>0</xdr:rowOff>
    </xdr:from>
    <xdr:to>
      <xdr:col>10</xdr:col>
      <xdr:colOff>0</xdr:colOff>
      <xdr:row>179</xdr:row>
      <xdr:rowOff>0</xdr:rowOff>
    </xdr:to>
    <xdr:sp>
      <xdr:nvSpPr>
        <xdr:cNvPr id="45" name="Text 2"/>
        <xdr:cNvSpPr txBox="1">
          <a:spLocks noChangeArrowheads="1"/>
        </xdr:cNvSpPr>
      </xdr:nvSpPr>
      <xdr:spPr>
        <a:xfrm>
          <a:off x="352425" y="34461450"/>
          <a:ext cx="5943600"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This represents the effect of adopting of FRS 140 - Investment Properties by an associate. The associate's investment properties were previously not depreciated and were stated at cost less any accumulated impairment losses. The associate has now adopted the cost model of FRS 140 which requires the investment properties to be stated at cost less accumulated depreciation and any accumulated impairment losses. Hence, the changes in accounting policy requires depreciation adjustments to be provided for restrospectively.
</a:t>
          </a:r>
        </a:p>
      </xdr:txBody>
    </xdr:sp>
    <xdr:clientData/>
  </xdr:twoCellAnchor>
  <xdr:twoCellAnchor>
    <xdr:from>
      <xdr:col>1</xdr:col>
      <xdr:colOff>9525</xdr:colOff>
      <xdr:row>211</xdr:row>
      <xdr:rowOff>19050</xdr:rowOff>
    </xdr:from>
    <xdr:to>
      <xdr:col>4</xdr:col>
      <xdr:colOff>19050</xdr:colOff>
      <xdr:row>211</xdr:row>
      <xdr:rowOff>133350</xdr:rowOff>
    </xdr:to>
    <xdr:sp>
      <xdr:nvSpPr>
        <xdr:cNvPr id="46" name="Text 2"/>
        <xdr:cNvSpPr txBox="1">
          <a:spLocks noChangeArrowheads="1"/>
        </xdr:cNvSpPr>
      </xdr:nvSpPr>
      <xdr:spPr>
        <a:xfrm>
          <a:off x="247650" y="40595550"/>
          <a:ext cx="1409700" cy="114300"/>
        </a:xfrm>
        <a:prstGeom prst="rect">
          <a:avLst/>
        </a:prstGeom>
        <a:no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114300</xdr:colOff>
      <xdr:row>171</xdr:row>
      <xdr:rowOff>19050</xdr:rowOff>
    </xdr:from>
    <xdr:to>
      <xdr:col>10</xdr:col>
      <xdr:colOff>0</xdr:colOff>
      <xdr:row>179</xdr:row>
      <xdr:rowOff>0</xdr:rowOff>
    </xdr:to>
    <xdr:sp>
      <xdr:nvSpPr>
        <xdr:cNvPr id="47" name="Text 2"/>
        <xdr:cNvSpPr txBox="1">
          <a:spLocks noChangeArrowheads="1"/>
        </xdr:cNvSpPr>
      </xdr:nvSpPr>
      <xdr:spPr>
        <a:xfrm>
          <a:off x="352425" y="32956500"/>
          <a:ext cx="5943600" cy="1504950"/>
        </a:xfrm>
        <a:prstGeom prst="rect">
          <a:avLst/>
        </a:prstGeom>
        <a:noFill/>
        <a:ln w="1" cmpd="sng">
          <a:noFill/>
        </a:ln>
      </xdr:spPr>
      <xdr:txBody>
        <a:bodyPr vertOverflow="clip" wrap="square"/>
        <a:p>
          <a:pPr algn="just">
            <a:defRPr/>
          </a:pPr>
          <a:r>
            <a:rPr lang="en-US" cap="none" sz="1100" b="0" i="0" u="none" baseline="0">
              <a:latin typeface="Arial"/>
              <a:ea typeface="Arial"/>
              <a:cs typeface="Arial"/>
            </a:rPr>
            <a:t>This represents the effects of adopting of FRS 140 - Investment Properties by an associate. The associate's investment properties were previously not depreciated and were stated at cost less any accumulated impairment losses. The associate has now adopted the cost model of FRS 140 which requires the investment properties to be stated at cost less accumulated depreciation and any accumulated impairment losses. Hence, the changes in accounting policy requires depreciation adjustments to be provided for restrospectively.</a:t>
          </a:r>
          <a:r>
            <a:rPr lang="en-US" cap="none" sz="1200" b="0" i="0" u="none" baseline="0">
              <a:latin typeface="Arial"/>
              <a:ea typeface="Arial"/>
              <a:cs typeface="Arial"/>
            </a:rPr>
            <a:t>
</a:t>
          </a:r>
        </a:p>
      </xdr:txBody>
    </xdr:sp>
    <xdr:clientData/>
  </xdr:twoCellAnchor>
  <xdr:twoCellAnchor>
    <xdr:from>
      <xdr:col>1</xdr:col>
      <xdr:colOff>9525</xdr:colOff>
      <xdr:row>223</xdr:row>
      <xdr:rowOff>19050</xdr:rowOff>
    </xdr:from>
    <xdr:to>
      <xdr:col>10</xdr:col>
      <xdr:colOff>0</xdr:colOff>
      <xdr:row>230</xdr:row>
      <xdr:rowOff>180975</xdr:rowOff>
    </xdr:to>
    <xdr:sp>
      <xdr:nvSpPr>
        <xdr:cNvPr id="48" name="Text 2"/>
        <xdr:cNvSpPr txBox="1">
          <a:spLocks noChangeArrowheads="1"/>
        </xdr:cNvSpPr>
      </xdr:nvSpPr>
      <xdr:spPr>
        <a:xfrm>
          <a:off x="247650" y="42881550"/>
          <a:ext cx="6048375" cy="1495425"/>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values of property, plant and equipment have been brought forward without changes from the Group’s latest annual financial statements ended 30 April 2006 except for the net book values of the property, plant and equipment where depreciation have been provided for in the current quarter and current financial year ended 30 April 2007. Any addition to the property, plant and equipment are carried at cost less depreciation charge for the current quarter and current financial year-to-date. </a:t>
          </a:r>
        </a:p>
      </xdr:txBody>
    </xdr:sp>
    <xdr:clientData/>
  </xdr:twoCellAnchor>
  <xdr:twoCellAnchor>
    <xdr:from>
      <xdr:col>1</xdr:col>
      <xdr:colOff>9525</xdr:colOff>
      <xdr:row>163</xdr:row>
      <xdr:rowOff>0</xdr:rowOff>
    </xdr:from>
    <xdr:to>
      <xdr:col>10</xdr:col>
      <xdr:colOff>0</xdr:colOff>
      <xdr:row>163</xdr:row>
      <xdr:rowOff>0</xdr:rowOff>
    </xdr:to>
    <xdr:sp>
      <xdr:nvSpPr>
        <xdr:cNvPr id="49" name="Text 2"/>
        <xdr:cNvSpPr txBox="1">
          <a:spLocks noChangeArrowheads="1"/>
        </xdr:cNvSpPr>
      </xdr:nvSpPr>
      <xdr:spPr>
        <a:xfrm>
          <a:off x="247650" y="31356300"/>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following comparative amounts have been restated due to the adoption of new and revised FRSs:</a:t>
          </a:r>
        </a:p>
      </xdr:txBody>
    </xdr:sp>
    <xdr:clientData/>
  </xdr:twoCellAnchor>
  <xdr:twoCellAnchor>
    <xdr:from>
      <xdr:col>1</xdr:col>
      <xdr:colOff>9525</xdr:colOff>
      <xdr:row>233</xdr:row>
      <xdr:rowOff>0</xdr:rowOff>
    </xdr:from>
    <xdr:to>
      <xdr:col>10</xdr:col>
      <xdr:colOff>0</xdr:colOff>
      <xdr:row>233</xdr:row>
      <xdr:rowOff>47625</xdr:rowOff>
    </xdr:to>
    <xdr:sp>
      <xdr:nvSpPr>
        <xdr:cNvPr id="50" name="Text 2"/>
        <xdr:cNvSpPr txBox="1">
          <a:spLocks noChangeArrowheads="1"/>
        </xdr:cNvSpPr>
      </xdr:nvSpPr>
      <xdr:spPr>
        <a:xfrm>
          <a:off x="247650" y="44767500"/>
          <a:ext cx="6048375" cy="47625"/>
        </a:xfrm>
        <a:prstGeom prst="rect">
          <a:avLst/>
        </a:prstGeom>
        <a:noFill/>
        <a:ln w="1" cmpd="sng">
          <a:noFill/>
        </a:ln>
      </xdr:spPr>
      <xdr:txBody>
        <a:bodyPr vertOverflow="clip" wrap="square"/>
        <a:p>
          <a:pPr algn="l">
            <a:defRPr/>
          </a:pPr>
          <a:r>
            <a:rPr lang="en-US" cap="none" sz="1200" b="0" i="0" u="none" baseline="0">
              <a:latin typeface="Arial"/>
              <a:ea typeface="Arial"/>
              <a:cs typeface="Arial"/>
            </a:rPr>
            <a:t>There were no changes in the composition of the Group during the financial year ended 30 April 2007.</a:t>
          </a:r>
          <a:r>
            <a:rPr lang="en-US" cap="none" sz="1000" b="0" i="0" u="none" baseline="0">
              <a:latin typeface="Arial"/>
              <a:ea typeface="Arial"/>
              <a:cs typeface="Arial"/>
            </a:rPr>
            <a:t>
There were no changes in the composition of the Group for the financial year ended 30 April 2006.
There were no changes in the composition of the Group for the financial year ended 30 April 2006.
</a:t>
          </a:r>
        </a:p>
      </xdr:txBody>
    </xdr:sp>
    <xdr:clientData/>
  </xdr:twoCellAnchor>
  <xdr:twoCellAnchor>
    <xdr:from>
      <xdr:col>1</xdr:col>
      <xdr:colOff>9525</xdr:colOff>
      <xdr:row>233</xdr:row>
      <xdr:rowOff>0</xdr:rowOff>
    </xdr:from>
    <xdr:to>
      <xdr:col>10</xdr:col>
      <xdr:colOff>0</xdr:colOff>
      <xdr:row>233</xdr:row>
      <xdr:rowOff>0</xdr:rowOff>
    </xdr:to>
    <xdr:sp>
      <xdr:nvSpPr>
        <xdr:cNvPr id="51" name="Text 2"/>
        <xdr:cNvSpPr txBox="1">
          <a:spLocks noChangeArrowheads="1"/>
        </xdr:cNvSpPr>
      </xdr:nvSpPr>
      <xdr:spPr>
        <a:xfrm>
          <a:off x="247650" y="44767500"/>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discontinued operation of the Group's activities during the three months ended 31 July 2006.</a:t>
          </a:r>
          <a:r>
            <a:rPr lang="en-US" cap="none" sz="1000" b="0" i="0" u="none" baseline="0">
              <a:latin typeface="Arial"/>
              <a:ea typeface="Arial"/>
              <a:cs typeface="Arial"/>
            </a:rPr>
            <a:t>
There were no changes in the composition of the Group for the financial year ended 30 April 2006.
There were no changes in the composition of the Group for the financial year ended 30 April 2006.
</a:t>
          </a:r>
        </a:p>
      </xdr:txBody>
    </xdr:sp>
    <xdr:clientData/>
  </xdr:twoCellAnchor>
  <xdr:twoCellAnchor>
    <xdr:from>
      <xdr:col>1</xdr:col>
      <xdr:colOff>0</xdr:colOff>
      <xdr:row>8</xdr:row>
      <xdr:rowOff>0</xdr:rowOff>
    </xdr:from>
    <xdr:to>
      <xdr:col>10</xdr:col>
      <xdr:colOff>0</xdr:colOff>
      <xdr:row>18</xdr:row>
      <xdr:rowOff>85725</xdr:rowOff>
    </xdr:to>
    <xdr:sp>
      <xdr:nvSpPr>
        <xdr:cNvPr id="52" name="Text 2"/>
        <xdr:cNvSpPr txBox="1">
          <a:spLocks noChangeArrowheads="1"/>
        </xdr:cNvSpPr>
      </xdr:nvSpPr>
      <xdr:spPr>
        <a:xfrm>
          <a:off x="238125" y="1543050"/>
          <a:ext cx="6057900" cy="1990725"/>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quarterly financial statements have been prepared in accordance with FRS 134:  Interim Financial Reporting and Chapter 9, Part K of the Listing Requirements of Bursa Malaysia Securities Berhad, and should be read in conjunction with the Group’s audited financial statements for the year ended 30 April 2006.
The accounting policies and methods of computation used in the preparation of the quarterly financial statements are consistent with those applied in the latest audited annual financial statements ended 30 April 2006 except for the adoption of the following new/revised Financial Reporting Standards ("FRS") effective for the financial year beginning 1 May 2006:
</a:t>
          </a:r>
        </a:p>
      </xdr:txBody>
    </xdr:sp>
    <xdr:clientData/>
  </xdr:twoCellAnchor>
  <xdr:twoCellAnchor>
    <xdr:from>
      <xdr:col>2</xdr:col>
      <xdr:colOff>0</xdr:colOff>
      <xdr:row>88</xdr:row>
      <xdr:rowOff>19050</xdr:rowOff>
    </xdr:from>
    <xdr:to>
      <xdr:col>10</xdr:col>
      <xdr:colOff>0</xdr:colOff>
      <xdr:row>96</xdr:row>
      <xdr:rowOff>0</xdr:rowOff>
    </xdr:to>
    <xdr:sp>
      <xdr:nvSpPr>
        <xdr:cNvPr id="53" name="Text 2"/>
        <xdr:cNvSpPr txBox="1">
          <a:spLocks noChangeArrowheads="1"/>
        </xdr:cNvSpPr>
      </xdr:nvSpPr>
      <xdr:spPr>
        <a:xfrm>
          <a:off x="504825" y="16821150"/>
          <a:ext cx="5791200" cy="150495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adoption of the revised FRS 101 has affected the presentation of biological assets, share of profit of asociates and other disclosures.
New Planting Expenditure which was previously classified under Property, Plant and Equipment is now disclosed separately as a line item in the Consolidated Balance Sheet as Biological Assets.
</a:t>
          </a:r>
        </a:p>
      </xdr:txBody>
    </xdr:sp>
    <xdr:clientData/>
  </xdr:twoCellAnchor>
  <xdr:twoCellAnchor>
    <xdr:from>
      <xdr:col>1</xdr:col>
      <xdr:colOff>9525</xdr:colOff>
      <xdr:row>233</xdr:row>
      <xdr:rowOff>19050</xdr:rowOff>
    </xdr:from>
    <xdr:to>
      <xdr:col>10</xdr:col>
      <xdr:colOff>0</xdr:colOff>
      <xdr:row>235</xdr:row>
      <xdr:rowOff>66675</xdr:rowOff>
    </xdr:to>
    <xdr:sp>
      <xdr:nvSpPr>
        <xdr:cNvPr id="54" name="Text 2"/>
        <xdr:cNvSpPr txBox="1">
          <a:spLocks noChangeArrowheads="1"/>
        </xdr:cNvSpPr>
      </xdr:nvSpPr>
      <xdr:spPr>
        <a:xfrm>
          <a:off x="247650" y="44786550"/>
          <a:ext cx="6048375" cy="428625"/>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changes in the composition of the Group during the financial year ended 30 April 2007.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5</xdr:row>
      <xdr:rowOff>0</xdr:rowOff>
    </xdr:to>
    <xdr:sp>
      <xdr:nvSpPr>
        <xdr:cNvPr id="1" name="Text 2"/>
        <xdr:cNvSpPr txBox="1">
          <a:spLocks noChangeArrowheads="1"/>
        </xdr:cNvSpPr>
      </xdr:nvSpPr>
      <xdr:spPr>
        <a:xfrm>
          <a:off x="276225" y="971550"/>
          <a:ext cx="564832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quarterly financial statements have been prepared under the historical cost convention except for the revaluation of freehold and leasehold estates and buildings included within property, plant and equipment.
The quarterly financial statements are unaudited and have been prepared in accordance with the requirements of FRS 134: Interim Financial Reporting and paragraph 9.22 of the Listing Requirements of Bursa Malaysia Securities Berhad.
The quarterly financial statements should be read in conjunction with the audited financial statements for the year ended 30 April 2006. These explanatory notes attached to the quarterly financial statements provide an explanation of events and transactions that are significant to an understanding of the changes in the financial position and performance of the Group since the year ended 30 April 2006.</a:t>
          </a:r>
          <a:r>
            <a:rPr lang="en-US" cap="none" sz="1000" b="0" i="0" u="none" baseline="0">
              <a:latin typeface="Arial"/>
              <a:ea typeface="Arial"/>
              <a:cs typeface="Arial"/>
            </a:rPr>
            <a:t>
</a:t>
          </a:r>
        </a:p>
      </xdr:txBody>
    </xdr:sp>
    <xdr:clientData/>
  </xdr:twoCellAnchor>
  <xdr:twoCellAnchor>
    <xdr:from>
      <xdr:col>1</xdr:col>
      <xdr:colOff>0</xdr:colOff>
      <xdr:row>5</xdr:row>
      <xdr:rowOff>0</xdr:rowOff>
    </xdr:from>
    <xdr:to>
      <xdr:col>10</xdr:col>
      <xdr:colOff>0</xdr:colOff>
      <xdr:row>5</xdr:row>
      <xdr:rowOff>0</xdr:rowOff>
    </xdr:to>
    <xdr:sp>
      <xdr:nvSpPr>
        <xdr:cNvPr id="2" name="Text 2"/>
        <xdr:cNvSpPr txBox="1">
          <a:spLocks noChangeArrowheads="1"/>
        </xdr:cNvSpPr>
      </xdr:nvSpPr>
      <xdr:spPr>
        <a:xfrm>
          <a:off x="276225" y="971550"/>
          <a:ext cx="564832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significant accounting policies adopted in the preparation of the quarterly financial statements are consistent with those applied in the audited financial statements for the year ended 30 April 2006 except for the adoption of the following new/revised Financial Reporting Standards ("FRS") effective for the period beginning 1 May 2006:</a:t>
          </a:r>
        </a:p>
      </xdr:txBody>
    </xdr:sp>
    <xdr:clientData/>
  </xdr:twoCellAnchor>
  <xdr:twoCellAnchor>
    <xdr:from>
      <xdr:col>1</xdr:col>
      <xdr:colOff>0</xdr:colOff>
      <xdr:row>5</xdr:row>
      <xdr:rowOff>0</xdr:rowOff>
    </xdr:from>
    <xdr:to>
      <xdr:col>10</xdr:col>
      <xdr:colOff>0</xdr:colOff>
      <xdr:row>5</xdr:row>
      <xdr:rowOff>0</xdr:rowOff>
    </xdr:to>
    <xdr:sp>
      <xdr:nvSpPr>
        <xdr:cNvPr id="3" name="Text 2"/>
        <xdr:cNvSpPr txBox="1">
          <a:spLocks noChangeArrowheads="1"/>
        </xdr:cNvSpPr>
      </xdr:nvSpPr>
      <xdr:spPr>
        <a:xfrm>
          <a:off x="276225" y="971550"/>
          <a:ext cx="564832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adoption of FRS 102, 108, 110, 116, 127, 128, 132 and 133 does not have significant financial impact on the Group.
The 3 FRSs that have been issued by MASB but are not effective yet for the Group in the current financial year are as follows:</a:t>
          </a:r>
        </a:p>
      </xdr:txBody>
    </xdr:sp>
    <xdr:clientData/>
  </xdr:twoCellAnchor>
  <xdr:twoCellAnchor>
    <xdr:from>
      <xdr:col>10</xdr:col>
      <xdr:colOff>0</xdr:colOff>
      <xdr:row>5</xdr:row>
      <xdr:rowOff>0</xdr:rowOff>
    </xdr:from>
    <xdr:to>
      <xdr:col>10</xdr:col>
      <xdr:colOff>28575</xdr:colOff>
      <xdr:row>5</xdr:row>
      <xdr:rowOff>0</xdr:rowOff>
    </xdr:to>
    <xdr:sp>
      <xdr:nvSpPr>
        <xdr:cNvPr id="4" name="Text 2"/>
        <xdr:cNvSpPr txBox="1">
          <a:spLocks noChangeArrowheads="1"/>
        </xdr:cNvSpPr>
      </xdr:nvSpPr>
      <xdr:spPr>
        <a:xfrm>
          <a:off x="5924550" y="971550"/>
          <a:ext cx="28575" cy="0"/>
        </a:xfrm>
        <a:prstGeom prst="rect">
          <a:avLst/>
        </a:prstGeom>
        <a:no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5</xdr:row>
      <xdr:rowOff>0</xdr:rowOff>
    </xdr:from>
    <xdr:to>
      <xdr:col>10</xdr:col>
      <xdr:colOff>0</xdr:colOff>
      <xdr:row>5</xdr:row>
      <xdr:rowOff>0</xdr:rowOff>
    </xdr:to>
    <xdr:sp>
      <xdr:nvSpPr>
        <xdr:cNvPr id="5" name="Text 2"/>
        <xdr:cNvSpPr txBox="1">
          <a:spLocks noChangeArrowheads="1"/>
        </xdr:cNvSpPr>
      </xdr:nvSpPr>
      <xdr:spPr>
        <a:xfrm>
          <a:off x="523875" y="971550"/>
          <a:ext cx="54006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adoption of these new FRSs has resulted in the Group ceasing annual goodwill amortisation. Goodwill is carried at cost less accumulated impairment losses and is now tested for impairment annually, or more frequently if events or changes in circumstances indicate that it might be impaired. Any impairment loss is recognised in income statement and subsequent reversal is not allowed. Prior to 1 May 2006, goodwill was amortised on a straight-line basis over its estimated useful life of 20 years. This change in accounting policy has been accounted for prospectively for business combinations where the agreement date is on or after 1 January 2006. The transitional provisions of FRS 3, however, have required the Group to eliminate at 1 May 2006 the carrying amount of the accumulated amortisation of RM2,361,000 against the carrying amount of goodwill. The carrying amount of goodwill as at 1 May 2006 of RM18,628,000 ceased to be amortised. This has the effect of reducing the amortisation charges by RM262,000 in the current quarter ended 31 July 2006. 
</a:t>
          </a:r>
        </a:p>
      </xdr:txBody>
    </xdr:sp>
    <xdr:clientData/>
  </xdr:twoCellAnchor>
  <xdr:twoCellAnchor>
    <xdr:from>
      <xdr:col>1</xdr:col>
      <xdr:colOff>247650</xdr:colOff>
      <xdr:row>5</xdr:row>
      <xdr:rowOff>0</xdr:rowOff>
    </xdr:from>
    <xdr:to>
      <xdr:col>10</xdr:col>
      <xdr:colOff>0</xdr:colOff>
      <xdr:row>5</xdr:row>
      <xdr:rowOff>0</xdr:rowOff>
    </xdr:to>
    <xdr:sp>
      <xdr:nvSpPr>
        <xdr:cNvPr id="6" name="Text 2"/>
        <xdr:cNvSpPr txBox="1">
          <a:spLocks noChangeArrowheads="1"/>
        </xdr:cNvSpPr>
      </xdr:nvSpPr>
      <xdr:spPr>
        <a:xfrm>
          <a:off x="523875" y="971550"/>
          <a:ext cx="54006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adoption of the revised FRS 101 has affected the presentation of share of results of asociates and other disclosures.
The current period's presentation of Group's financial statements is based on the revised requirements of FRS 101, with the comparatives restated to conform with the current period's presentation.</a:t>
          </a:r>
        </a:p>
      </xdr:txBody>
    </xdr:sp>
    <xdr:clientData/>
  </xdr:twoCellAnchor>
  <xdr:twoCellAnchor>
    <xdr:from>
      <xdr:col>1</xdr:col>
      <xdr:colOff>9525</xdr:colOff>
      <xdr:row>5</xdr:row>
      <xdr:rowOff>0</xdr:rowOff>
    </xdr:from>
    <xdr:to>
      <xdr:col>10</xdr:col>
      <xdr:colOff>0</xdr:colOff>
      <xdr:row>5</xdr:row>
      <xdr:rowOff>0</xdr:rowOff>
    </xdr:to>
    <xdr:sp>
      <xdr:nvSpPr>
        <xdr:cNvPr id="7" name="Text 2"/>
        <xdr:cNvSpPr txBox="1">
          <a:spLocks noChangeArrowheads="1"/>
        </xdr:cNvSpPr>
      </xdr:nvSpPr>
      <xdr:spPr>
        <a:xfrm>
          <a:off x="285750" y="971550"/>
          <a:ext cx="5638800"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following comparative amounts have been restated due to the adoption of new and revised FRSs:</a:t>
          </a:r>
        </a:p>
      </xdr:txBody>
    </xdr:sp>
    <xdr:clientData/>
  </xdr:twoCellAnchor>
  <xdr:twoCellAnchor>
    <xdr:from>
      <xdr:col>2</xdr:col>
      <xdr:colOff>0</xdr:colOff>
      <xdr:row>5</xdr:row>
      <xdr:rowOff>0</xdr:rowOff>
    </xdr:from>
    <xdr:to>
      <xdr:col>10</xdr:col>
      <xdr:colOff>0</xdr:colOff>
      <xdr:row>5</xdr:row>
      <xdr:rowOff>0</xdr:rowOff>
    </xdr:to>
    <xdr:sp>
      <xdr:nvSpPr>
        <xdr:cNvPr id="8" name="Text 2"/>
        <xdr:cNvSpPr txBox="1">
          <a:spLocks noChangeArrowheads="1"/>
        </xdr:cNvSpPr>
      </xdr:nvSpPr>
      <xdr:spPr>
        <a:xfrm>
          <a:off x="523875" y="971550"/>
          <a:ext cx="54006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new FRS 3 has resulted in consequential amendments to another accounting standards, FRS 136.</a:t>
          </a:r>
        </a:p>
      </xdr:txBody>
    </xdr:sp>
    <xdr:clientData/>
  </xdr:twoCellAnchor>
  <xdr:twoCellAnchor>
    <xdr:from>
      <xdr:col>1</xdr:col>
      <xdr:colOff>0</xdr:colOff>
      <xdr:row>5</xdr:row>
      <xdr:rowOff>0</xdr:rowOff>
    </xdr:from>
    <xdr:to>
      <xdr:col>10</xdr:col>
      <xdr:colOff>0</xdr:colOff>
      <xdr:row>5</xdr:row>
      <xdr:rowOff>0</xdr:rowOff>
    </xdr:to>
    <xdr:sp>
      <xdr:nvSpPr>
        <xdr:cNvPr id="9" name="Text 2"/>
        <xdr:cNvSpPr txBox="1">
          <a:spLocks noChangeArrowheads="1"/>
        </xdr:cNvSpPr>
      </xdr:nvSpPr>
      <xdr:spPr>
        <a:xfrm>
          <a:off x="276225" y="971550"/>
          <a:ext cx="564832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FRS 117 and 124 will be effective from 1 January 2007 while the effective date of FRS 139 has been deferred to a date to be announced by MASB. As permitted by the transitional provisions of these 3 FRSs, the Group is not required to disclose the possible impact of the 3 FRSs in the current interim financial statements.
The principal effects of the changes in accounting policies resulting from the adoption of the other new/revised FRSs are discussed below:</a:t>
          </a:r>
        </a:p>
      </xdr:txBody>
    </xdr:sp>
    <xdr:clientData/>
  </xdr:twoCellAnchor>
  <xdr:twoCellAnchor>
    <xdr:from>
      <xdr:col>10</xdr:col>
      <xdr:colOff>0</xdr:colOff>
      <xdr:row>5</xdr:row>
      <xdr:rowOff>0</xdr:rowOff>
    </xdr:from>
    <xdr:to>
      <xdr:col>10</xdr:col>
      <xdr:colOff>38100</xdr:colOff>
      <xdr:row>5</xdr:row>
      <xdr:rowOff>76200</xdr:rowOff>
    </xdr:to>
    <xdr:sp>
      <xdr:nvSpPr>
        <xdr:cNvPr id="10" name="Text 2"/>
        <xdr:cNvSpPr txBox="1">
          <a:spLocks noChangeArrowheads="1"/>
        </xdr:cNvSpPr>
      </xdr:nvSpPr>
      <xdr:spPr>
        <a:xfrm>
          <a:off x="5924550" y="971550"/>
          <a:ext cx="38100" cy="7620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auditors' report on the financial statements for the year ended 30 April 2006 was not qualified.</a:t>
          </a:r>
        </a:p>
      </xdr:txBody>
    </xdr:sp>
    <xdr:clientData/>
  </xdr:twoCellAnchor>
  <xdr:twoCellAnchor>
    <xdr:from>
      <xdr:col>1</xdr:col>
      <xdr:colOff>9525</xdr:colOff>
      <xdr:row>43</xdr:row>
      <xdr:rowOff>0</xdr:rowOff>
    </xdr:from>
    <xdr:to>
      <xdr:col>10</xdr:col>
      <xdr:colOff>0</xdr:colOff>
      <xdr:row>43</xdr:row>
      <xdr:rowOff>0</xdr:rowOff>
    </xdr:to>
    <xdr:sp>
      <xdr:nvSpPr>
        <xdr:cNvPr id="11" name="Text 2"/>
        <xdr:cNvSpPr txBox="1">
          <a:spLocks noChangeArrowheads="1"/>
        </xdr:cNvSpPr>
      </xdr:nvSpPr>
      <xdr:spPr>
        <a:xfrm>
          <a:off x="285750" y="7800975"/>
          <a:ext cx="5638800"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unusual items affecting assets, liabilities, equity, net income, or cash flows during the financial period ended 31 July 2006 except as disclosed in Note 2 and Note 7.</a:t>
          </a:r>
        </a:p>
      </xdr:txBody>
    </xdr:sp>
    <xdr:clientData/>
  </xdr:twoCellAnchor>
  <xdr:twoCellAnchor>
    <xdr:from>
      <xdr:col>1</xdr:col>
      <xdr:colOff>9525</xdr:colOff>
      <xdr:row>98</xdr:row>
      <xdr:rowOff>0</xdr:rowOff>
    </xdr:from>
    <xdr:to>
      <xdr:col>10</xdr:col>
      <xdr:colOff>0</xdr:colOff>
      <xdr:row>98</xdr:row>
      <xdr:rowOff>0</xdr:rowOff>
    </xdr:to>
    <xdr:sp>
      <xdr:nvSpPr>
        <xdr:cNvPr id="12" name="Text 2"/>
        <xdr:cNvSpPr txBox="1">
          <a:spLocks noChangeArrowheads="1"/>
        </xdr:cNvSpPr>
      </xdr:nvSpPr>
      <xdr:spPr>
        <a:xfrm>
          <a:off x="285750" y="18316575"/>
          <a:ext cx="5638800" cy="0"/>
        </a:xfrm>
        <a:prstGeom prst="rect">
          <a:avLst/>
        </a:prstGeom>
        <a:noFill/>
        <a:ln w="1" cmpd="sng">
          <a:noFill/>
        </a:ln>
      </xdr:spPr>
      <xdr:txBody>
        <a:bodyPr vertOverflow="clip" wrap="square"/>
        <a:p>
          <a:pPr algn="just">
            <a:defRPr/>
          </a:pPr>
          <a:r>
            <a:rPr lang="en-US" cap="none" sz="1200" b="0" i="0" u="none" baseline="0">
              <a:solidFill>
                <a:srgbClr val="FF0000"/>
              </a:solidFill>
              <a:latin typeface="Arial"/>
              <a:ea typeface="Arial"/>
              <a:cs typeface="Arial"/>
            </a:rPr>
            <a:t>The production of oil palm fresh fruits bunches (FFB) is seasonal in nature and normally peaks in the second and and third quarter.
During the current quarter ended 31 July 2006, the Group registered a 12% improvement in ffb production over that of the preceding year mainly owing to more areas coming into maturity and increasing yield trend from the young matured oil palms in the Group’s estates in Sabah.</a:t>
          </a:r>
        </a:p>
      </xdr:txBody>
    </xdr:sp>
    <xdr:clientData/>
  </xdr:twoCellAnchor>
  <xdr:twoCellAnchor>
    <xdr:from>
      <xdr:col>1</xdr:col>
      <xdr:colOff>9525</xdr:colOff>
      <xdr:row>99</xdr:row>
      <xdr:rowOff>0</xdr:rowOff>
    </xdr:from>
    <xdr:to>
      <xdr:col>10</xdr:col>
      <xdr:colOff>0</xdr:colOff>
      <xdr:row>99</xdr:row>
      <xdr:rowOff>0</xdr:rowOff>
    </xdr:to>
    <xdr:sp>
      <xdr:nvSpPr>
        <xdr:cNvPr id="13" name="Text 2"/>
        <xdr:cNvSpPr txBox="1">
          <a:spLocks noChangeArrowheads="1"/>
        </xdr:cNvSpPr>
      </xdr:nvSpPr>
      <xdr:spPr>
        <a:xfrm>
          <a:off x="285750" y="18507075"/>
          <a:ext cx="5638800"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values of property, plant and equipment have been brought forward without changes from the Group’s latest annual financial statements ended 30 April 2005 except for the net book values of the property, plant and equipment where depreciation have been provided for in the current quarter and current financial year ended 30 April 2006. Any addition to the property, plant and equipment are carried at cost less depreciation charge for the current quarter and current financial year. </a:t>
          </a:r>
        </a:p>
      </xdr:txBody>
    </xdr:sp>
    <xdr:clientData/>
  </xdr:twoCellAnchor>
  <xdr:twoCellAnchor>
    <xdr:from>
      <xdr:col>1</xdr:col>
      <xdr:colOff>9525</xdr:colOff>
      <xdr:row>8</xdr:row>
      <xdr:rowOff>19050</xdr:rowOff>
    </xdr:from>
    <xdr:to>
      <xdr:col>10</xdr:col>
      <xdr:colOff>0</xdr:colOff>
      <xdr:row>10</xdr:row>
      <xdr:rowOff>104775</xdr:rowOff>
    </xdr:to>
    <xdr:sp>
      <xdr:nvSpPr>
        <xdr:cNvPr id="14" name="Text 2"/>
        <xdr:cNvSpPr txBox="1">
          <a:spLocks noChangeArrowheads="1"/>
        </xdr:cNvSpPr>
      </xdr:nvSpPr>
      <xdr:spPr>
        <a:xfrm>
          <a:off x="285750" y="1562100"/>
          <a:ext cx="5638800" cy="466725"/>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issuance, cancellation, repurchase, resale and repayment of debt and equity securities during the financial year ended 30 April 2007.</a:t>
          </a:r>
        </a:p>
      </xdr:txBody>
    </xdr:sp>
    <xdr:clientData/>
  </xdr:twoCellAnchor>
  <xdr:twoCellAnchor>
    <xdr:from>
      <xdr:col>1</xdr:col>
      <xdr:colOff>9525</xdr:colOff>
      <xdr:row>6</xdr:row>
      <xdr:rowOff>0</xdr:rowOff>
    </xdr:from>
    <xdr:to>
      <xdr:col>10</xdr:col>
      <xdr:colOff>0</xdr:colOff>
      <xdr:row>6</xdr:row>
      <xdr:rowOff>0</xdr:rowOff>
    </xdr:to>
    <xdr:sp>
      <xdr:nvSpPr>
        <xdr:cNvPr id="15" name="Text 2"/>
        <xdr:cNvSpPr txBox="1">
          <a:spLocks noChangeArrowheads="1"/>
        </xdr:cNvSpPr>
      </xdr:nvSpPr>
      <xdr:spPr>
        <a:xfrm>
          <a:off x="285750" y="1162050"/>
          <a:ext cx="5638800" cy="0"/>
        </a:xfrm>
        <a:prstGeom prst="rect">
          <a:avLst/>
        </a:prstGeom>
        <a:noFill/>
        <a:ln w="1" cmpd="sng">
          <a:noFill/>
        </a:ln>
      </xdr:spPr>
      <xdr:txBody>
        <a:bodyPr vertOverflow="clip" wrap="square"/>
        <a:p>
          <a:pPr algn="l">
            <a:defRPr/>
          </a:pPr>
          <a:r>
            <a:rPr lang="en-US" cap="none" sz="1200" b="0" i="0" u="none" baseline="0">
              <a:latin typeface="Arial"/>
              <a:ea typeface="Arial"/>
              <a:cs typeface="Arial"/>
            </a:rPr>
            <a:t>There were no changes in the composition of the Group during the six months ended 31 October 2006.</a:t>
          </a:r>
          <a:r>
            <a:rPr lang="en-US" cap="none" sz="1000" b="0" i="0" u="none" baseline="0">
              <a:latin typeface="Arial"/>
              <a:ea typeface="Arial"/>
              <a:cs typeface="Arial"/>
            </a:rPr>
            <a:t>
There were no changes in the composition of the Group for the financial year ended 30 April 2006.
There were no changes in the composition of the Group for the financial year ended 30 April 2006.
</a:t>
          </a:r>
        </a:p>
      </xdr:txBody>
    </xdr:sp>
    <xdr:clientData/>
  </xdr:twoCellAnchor>
  <xdr:twoCellAnchor>
    <xdr:from>
      <xdr:col>1</xdr:col>
      <xdr:colOff>9525</xdr:colOff>
      <xdr:row>6</xdr:row>
      <xdr:rowOff>0</xdr:rowOff>
    </xdr:from>
    <xdr:to>
      <xdr:col>10</xdr:col>
      <xdr:colOff>0</xdr:colOff>
      <xdr:row>6</xdr:row>
      <xdr:rowOff>0</xdr:rowOff>
    </xdr:to>
    <xdr:sp>
      <xdr:nvSpPr>
        <xdr:cNvPr id="16" name="Text 2"/>
        <xdr:cNvSpPr txBox="1">
          <a:spLocks noChangeArrowheads="1"/>
        </xdr:cNvSpPr>
      </xdr:nvSpPr>
      <xdr:spPr>
        <a:xfrm>
          <a:off x="285750" y="1162050"/>
          <a:ext cx="5638800"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discontinued operation of the Group's activities during the three months ended 31 July 2006.</a:t>
          </a:r>
          <a:r>
            <a:rPr lang="en-US" cap="none" sz="1000" b="0" i="0" u="none" baseline="0">
              <a:latin typeface="Arial"/>
              <a:ea typeface="Arial"/>
              <a:cs typeface="Arial"/>
            </a:rPr>
            <a:t>
There were no changes in the composition of the Group for the financial year ended 30 April 2006.
There were no changes in the composition of the Group for the financial year ended 30 April 2006.
</a:t>
          </a:r>
        </a:p>
      </xdr:txBody>
    </xdr:sp>
    <xdr:clientData/>
  </xdr:twoCellAnchor>
  <xdr:twoCellAnchor>
    <xdr:from>
      <xdr:col>1</xdr:col>
      <xdr:colOff>9525</xdr:colOff>
      <xdr:row>18</xdr:row>
      <xdr:rowOff>0</xdr:rowOff>
    </xdr:from>
    <xdr:to>
      <xdr:col>10</xdr:col>
      <xdr:colOff>0</xdr:colOff>
      <xdr:row>18</xdr:row>
      <xdr:rowOff>0</xdr:rowOff>
    </xdr:to>
    <xdr:sp>
      <xdr:nvSpPr>
        <xdr:cNvPr id="17" name="Text 2"/>
        <xdr:cNvSpPr txBox="1">
          <a:spLocks noChangeArrowheads="1"/>
        </xdr:cNvSpPr>
      </xdr:nvSpPr>
      <xdr:spPr>
        <a:xfrm>
          <a:off x="285750" y="3448050"/>
          <a:ext cx="5638800"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amount of commitments not provided for in the quarterly financial statements as at 31 July 2006 is as follows:</a:t>
          </a:r>
        </a:p>
      </xdr:txBody>
    </xdr:sp>
    <xdr:clientData/>
  </xdr:twoCellAnchor>
  <xdr:twoCellAnchor>
    <xdr:from>
      <xdr:col>1</xdr:col>
      <xdr:colOff>9525</xdr:colOff>
      <xdr:row>99</xdr:row>
      <xdr:rowOff>0</xdr:rowOff>
    </xdr:from>
    <xdr:to>
      <xdr:col>10</xdr:col>
      <xdr:colOff>0</xdr:colOff>
      <xdr:row>99</xdr:row>
      <xdr:rowOff>0</xdr:rowOff>
    </xdr:to>
    <xdr:sp>
      <xdr:nvSpPr>
        <xdr:cNvPr id="18" name="Text 2"/>
        <xdr:cNvSpPr txBox="1">
          <a:spLocks noChangeArrowheads="1"/>
        </xdr:cNvSpPr>
      </xdr:nvSpPr>
      <xdr:spPr>
        <a:xfrm>
          <a:off x="285750" y="18507075"/>
          <a:ext cx="5638800"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contingent liabilities or contingent assets since the last annual balance sheet date as at 30 April 2006.</a:t>
          </a:r>
          <a:r>
            <a:rPr lang="en-US" cap="none" sz="1000" b="0" i="0" u="none" baseline="0">
              <a:latin typeface="Arial"/>
              <a:ea typeface="Arial"/>
              <a:cs typeface="Arial"/>
            </a:rPr>
            <a:t>
There were no changes in the composition of the Group for the financial year ended 30 April 2006.
There were no changes in the composition of the Group for the financial year ended 30 April 2006.
</a:t>
          </a:r>
        </a:p>
      </xdr:txBody>
    </xdr:sp>
    <xdr:clientData/>
  </xdr:twoCellAnchor>
  <xdr:twoCellAnchor>
    <xdr:from>
      <xdr:col>1</xdr:col>
      <xdr:colOff>9525</xdr:colOff>
      <xdr:row>98</xdr:row>
      <xdr:rowOff>0</xdr:rowOff>
    </xdr:from>
    <xdr:to>
      <xdr:col>10</xdr:col>
      <xdr:colOff>0</xdr:colOff>
      <xdr:row>98</xdr:row>
      <xdr:rowOff>19050</xdr:rowOff>
    </xdr:to>
    <xdr:sp>
      <xdr:nvSpPr>
        <xdr:cNvPr id="19" name="Text 2"/>
        <xdr:cNvSpPr txBox="1">
          <a:spLocks noChangeArrowheads="1"/>
        </xdr:cNvSpPr>
      </xdr:nvSpPr>
      <xdr:spPr>
        <a:xfrm>
          <a:off x="285750" y="18316575"/>
          <a:ext cx="5638800" cy="1905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material events subsequent to the end of the current quarter ended 31 July 2006 up to the date of this announcement that has not been reflected in the quarterly financial statements for the three months ended 31 July 2006.
</a:t>
          </a:r>
        </a:p>
      </xdr:txBody>
    </xdr:sp>
    <xdr:clientData/>
  </xdr:twoCellAnchor>
  <xdr:twoCellAnchor>
    <xdr:from>
      <xdr:col>2</xdr:col>
      <xdr:colOff>209550</xdr:colOff>
      <xdr:row>99</xdr:row>
      <xdr:rowOff>0</xdr:rowOff>
    </xdr:from>
    <xdr:to>
      <xdr:col>10</xdr:col>
      <xdr:colOff>0</xdr:colOff>
      <xdr:row>99</xdr:row>
      <xdr:rowOff>0</xdr:rowOff>
    </xdr:to>
    <xdr:sp>
      <xdr:nvSpPr>
        <xdr:cNvPr id="20" name="Text 2"/>
        <xdr:cNvSpPr txBox="1">
          <a:spLocks noChangeArrowheads="1"/>
        </xdr:cNvSpPr>
      </xdr:nvSpPr>
      <xdr:spPr>
        <a:xfrm>
          <a:off x="733425" y="18507075"/>
          <a:ext cx="5191125" cy="0"/>
        </a:xfrm>
        <a:prstGeom prst="rect">
          <a:avLst/>
        </a:prstGeom>
        <a:noFill/>
        <a:ln w="1" cmpd="sng">
          <a:noFill/>
        </a:ln>
      </xdr:spPr>
      <xdr:txBody>
        <a:bodyPr vertOverflow="clip" wrap="square"/>
        <a:p>
          <a:pPr algn="just">
            <a:defRPr/>
          </a:pPr>
          <a:r>
            <a:rPr lang="en-US" cap="none" sz="1200" b="1" i="0" u="none" baseline="0">
              <a:latin typeface="Arial"/>
              <a:ea typeface="Arial"/>
              <a:cs typeface="Arial"/>
            </a:rPr>
            <a:t>EXPLANATORY NOTES PURSUANT TO APPENDIX 9B OF THE LISTING REQUIREMENTS OF BURSA MALAYSIA SECURITIES BERHAD </a:t>
          </a:r>
        </a:p>
      </xdr:txBody>
    </xdr:sp>
    <xdr:clientData/>
  </xdr:twoCellAnchor>
  <xdr:twoCellAnchor>
    <xdr:from>
      <xdr:col>1</xdr:col>
      <xdr:colOff>9525</xdr:colOff>
      <xdr:row>257</xdr:row>
      <xdr:rowOff>19050</xdr:rowOff>
    </xdr:from>
    <xdr:to>
      <xdr:col>9</xdr:col>
      <xdr:colOff>104775</xdr:colOff>
      <xdr:row>265</xdr:row>
      <xdr:rowOff>104775</xdr:rowOff>
    </xdr:to>
    <xdr:sp>
      <xdr:nvSpPr>
        <xdr:cNvPr id="21" name="Text 2"/>
        <xdr:cNvSpPr txBox="1">
          <a:spLocks noChangeArrowheads="1"/>
        </xdr:cNvSpPr>
      </xdr:nvSpPr>
      <xdr:spPr>
        <a:xfrm>
          <a:off x="285750" y="48148875"/>
          <a:ext cx="5629275" cy="1609725"/>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Group's pretax profit for the current quarter of RM15.82 million and current financial year ended 30 April 2007 of RM63.08 million was 134% and 114% respectively higher than the RM6.76</a:t>
          </a:r>
          <a:r>
            <a:rPr lang="en-US" cap="none" sz="1200" b="1" i="0" u="none" baseline="0">
              <a:latin typeface="Arial"/>
              <a:ea typeface="Arial"/>
              <a:cs typeface="Arial"/>
            </a:rPr>
            <a:t> </a:t>
          </a:r>
          <a:r>
            <a:rPr lang="en-US" cap="none" sz="1200" b="0" i="0" u="none" baseline="0">
              <a:latin typeface="Arial"/>
              <a:ea typeface="Arial"/>
              <a:cs typeface="Arial"/>
            </a:rPr>
            <a:t>million and RM29.42 million achieved in the corresponding periods in the preceding year. 
The higher profit was due primarily to higher FFB production coupled with higher CPO price as well as higher investment income and higher contribution from the associated companies.</a:t>
          </a:r>
        </a:p>
      </xdr:txBody>
    </xdr:sp>
    <xdr:clientData/>
  </xdr:twoCellAnchor>
  <xdr:twoCellAnchor>
    <xdr:from>
      <xdr:col>1</xdr:col>
      <xdr:colOff>9525</xdr:colOff>
      <xdr:row>199</xdr:row>
      <xdr:rowOff>0</xdr:rowOff>
    </xdr:from>
    <xdr:to>
      <xdr:col>10</xdr:col>
      <xdr:colOff>0</xdr:colOff>
      <xdr:row>199</xdr:row>
      <xdr:rowOff>0</xdr:rowOff>
    </xdr:to>
    <xdr:sp>
      <xdr:nvSpPr>
        <xdr:cNvPr id="22" name="Text 2"/>
        <xdr:cNvSpPr txBox="1">
          <a:spLocks noChangeArrowheads="1"/>
        </xdr:cNvSpPr>
      </xdr:nvSpPr>
      <xdr:spPr>
        <a:xfrm>
          <a:off x="285750" y="37061775"/>
          <a:ext cx="5638800"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Group’s profit before taxation of RM8.37 million for the current quarter ended 31 July 2006 was 24% higher than the RM6.76 million achieved in the preceding quarter ended 30 April 2006 mainly due to higher FFB production by 25% as well as higher OER achieved by the palm oil mills.  </a:t>
          </a:r>
        </a:p>
      </xdr:txBody>
    </xdr:sp>
    <xdr:clientData/>
  </xdr:twoCellAnchor>
  <xdr:twoCellAnchor>
    <xdr:from>
      <xdr:col>1</xdr:col>
      <xdr:colOff>9525</xdr:colOff>
      <xdr:row>268</xdr:row>
      <xdr:rowOff>171450</xdr:rowOff>
    </xdr:from>
    <xdr:to>
      <xdr:col>10</xdr:col>
      <xdr:colOff>9525</xdr:colOff>
      <xdr:row>276</xdr:row>
      <xdr:rowOff>9525</xdr:rowOff>
    </xdr:to>
    <xdr:sp>
      <xdr:nvSpPr>
        <xdr:cNvPr id="23" name="Text 2"/>
        <xdr:cNvSpPr txBox="1">
          <a:spLocks noChangeArrowheads="1"/>
        </xdr:cNvSpPr>
      </xdr:nvSpPr>
      <xdr:spPr>
        <a:xfrm>
          <a:off x="285750" y="50396775"/>
          <a:ext cx="5648325" cy="1362075"/>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Group’s FFB production for the coming financial year ending 30 April 2008 is expected to be higher due to more areas coming into harvesting and increasing yield trend from the young matured oil palms in Group's estates. 
With the present strength in CPO price, the Group expects another year of good performance.</a:t>
          </a:r>
        </a:p>
      </xdr:txBody>
    </xdr:sp>
    <xdr:clientData/>
  </xdr:twoCellAnchor>
  <xdr:twoCellAnchor>
    <xdr:from>
      <xdr:col>1</xdr:col>
      <xdr:colOff>9525</xdr:colOff>
      <xdr:row>279</xdr:row>
      <xdr:rowOff>19050</xdr:rowOff>
    </xdr:from>
    <xdr:to>
      <xdr:col>10</xdr:col>
      <xdr:colOff>0</xdr:colOff>
      <xdr:row>282</xdr:row>
      <xdr:rowOff>19050</xdr:rowOff>
    </xdr:to>
    <xdr:sp>
      <xdr:nvSpPr>
        <xdr:cNvPr id="24" name="Text 2"/>
        <xdr:cNvSpPr txBox="1">
          <a:spLocks noChangeArrowheads="1"/>
        </xdr:cNvSpPr>
      </xdr:nvSpPr>
      <xdr:spPr>
        <a:xfrm>
          <a:off x="285750" y="52339875"/>
          <a:ext cx="5638800" cy="57150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No profit forecast or profit guarantee was issued during the financial year ended 30 April 2007.</a:t>
          </a:r>
        </a:p>
      </xdr:txBody>
    </xdr:sp>
    <xdr:clientData/>
  </xdr:twoCellAnchor>
  <xdr:twoCellAnchor>
    <xdr:from>
      <xdr:col>1</xdr:col>
      <xdr:colOff>0</xdr:colOff>
      <xdr:row>315</xdr:row>
      <xdr:rowOff>0</xdr:rowOff>
    </xdr:from>
    <xdr:to>
      <xdr:col>10</xdr:col>
      <xdr:colOff>0</xdr:colOff>
      <xdr:row>315</xdr:row>
      <xdr:rowOff>0</xdr:rowOff>
    </xdr:to>
    <xdr:sp>
      <xdr:nvSpPr>
        <xdr:cNvPr id="25" name="TextBox 57"/>
        <xdr:cNvSpPr txBox="1">
          <a:spLocks noChangeArrowheads="1"/>
        </xdr:cNvSpPr>
      </xdr:nvSpPr>
      <xdr:spPr>
        <a:xfrm>
          <a:off x="276225" y="58931175"/>
          <a:ext cx="564832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A reconciliation of income tax expense applicable to profit before tax at the statutory income tax rate to income tax expense at the effective income tax rate of the Group are as follows:</a:t>
          </a:r>
        </a:p>
      </xdr:txBody>
    </xdr:sp>
    <xdr:clientData/>
  </xdr:twoCellAnchor>
  <xdr:twoCellAnchor>
    <xdr:from>
      <xdr:col>1</xdr:col>
      <xdr:colOff>0</xdr:colOff>
      <xdr:row>315</xdr:row>
      <xdr:rowOff>0</xdr:rowOff>
    </xdr:from>
    <xdr:to>
      <xdr:col>10</xdr:col>
      <xdr:colOff>0</xdr:colOff>
      <xdr:row>315</xdr:row>
      <xdr:rowOff>0</xdr:rowOff>
    </xdr:to>
    <xdr:sp>
      <xdr:nvSpPr>
        <xdr:cNvPr id="26" name="TextBox 58"/>
        <xdr:cNvSpPr txBox="1">
          <a:spLocks noChangeArrowheads="1"/>
        </xdr:cNvSpPr>
      </xdr:nvSpPr>
      <xdr:spPr>
        <a:xfrm>
          <a:off x="276225" y="58931175"/>
          <a:ext cx="564832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Subject to the agreement of Inland Revenue Board, the Group has unutilised reinvestment allowance of approximately RM630,000 (2005: Nil) available for offsetting against future taxable profits.</a:t>
          </a:r>
        </a:p>
      </xdr:txBody>
    </xdr:sp>
    <xdr:clientData/>
  </xdr:twoCellAnchor>
  <xdr:twoCellAnchor>
    <xdr:from>
      <xdr:col>1</xdr:col>
      <xdr:colOff>0</xdr:colOff>
      <xdr:row>118</xdr:row>
      <xdr:rowOff>0</xdr:rowOff>
    </xdr:from>
    <xdr:to>
      <xdr:col>10</xdr:col>
      <xdr:colOff>0</xdr:colOff>
      <xdr:row>120</xdr:row>
      <xdr:rowOff>76200</xdr:rowOff>
    </xdr:to>
    <xdr:sp>
      <xdr:nvSpPr>
        <xdr:cNvPr id="27" name="TextBox 59"/>
        <xdr:cNvSpPr txBox="1">
          <a:spLocks noChangeArrowheads="1"/>
        </xdr:cNvSpPr>
      </xdr:nvSpPr>
      <xdr:spPr>
        <a:xfrm>
          <a:off x="276225" y="21917025"/>
          <a:ext cx="5648325" cy="45720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was no sale of unquoted investments and/or properties during the financial year ended 30 April 2007.</a:t>
          </a:r>
        </a:p>
      </xdr:txBody>
    </xdr:sp>
    <xdr:clientData/>
  </xdr:twoCellAnchor>
  <xdr:twoCellAnchor>
    <xdr:from>
      <xdr:col>1</xdr:col>
      <xdr:colOff>0</xdr:colOff>
      <xdr:row>141</xdr:row>
      <xdr:rowOff>0</xdr:rowOff>
    </xdr:from>
    <xdr:to>
      <xdr:col>10</xdr:col>
      <xdr:colOff>0</xdr:colOff>
      <xdr:row>142</xdr:row>
      <xdr:rowOff>38100</xdr:rowOff>
    </xdr:to>
    <xdr:sp>
      <xdr:nvSpPr>
        <xdr:cNvPr id="28" name="TextBox 60"/>
        <xdr:cNvSpPr txBox="1">
          <a:spLocks noChangeArrowheads="1"/>
        </xdr:cNvSpPr>
      </xdr:nvSpPr>
      <xdr:spPr>
        <a:xfrm>
          <a:off x="276225" y="26231850"/>
          <a:ext cx="5648325" cy="22860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was no borrowing and debt security as at 30 April 2007.</a:t>
          </a:r>
          <a:r>
            <a:rPr lang="en-US" cap="none" sz="1000" b="0" i="0" u="none" baseline="0">
              <a:latin typeface="Arial"/>
              <a:ea typeface="Arial"/>
              <a:cs typeface="Arial"/>
            </a:rPr>
            <a:t>
There was no borrowing or debt security as at 30 April 2006.
There was no borrowing or debt security as at 30 April 2006.
There was no borrowing or debt security as at 30 April 2006.
There was no borrowings as at 31 July 2006.
</a:t>
          </a:r>
        </a:p>
      </xdr:txBody>
    </xdr:sp>
    <xdr:clientData/>
  </xdr:twoCellAnchor>
  <xdr:twoCellAnchor>
    <xdr:from>
      <xdr:col>1</xdr:col>
      <xdr:colOff>0</xdr:colOff>
      <xdr:row>157</xdr:row>
      <xdr:rowOff>0</xdr:rowOff>
    </xdr:from>
    <xdr:to>
      <xdr:col>10</xdr:col>
      <xdr:colOff>0</xdr:colOff>
      <xdr:row>158</xdr:row>
      <xdr:rowOff>123825</xdr:rowOff>
    </xdr:to>
    <xdr:sp>
      <xdr:nvSpPr>
        <xdr:cNvPr id="29" name="TextBox 61"/>
        <xdr:cNvSpPr txBox="1">
          <a:spLocks noChangeArrowheads="1"/>
        </xdr:cNvSpPr>
      </xdr:nvSpPr>
      <xdr:spPr>
        <a:xfrm>
          <a:off x="276225" y="29184600"/>
          <a:ext cx="5648325" cy="31432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is no outstanding corporate proposal at the date of this report.
</a:t>
          </a:r>
        </a:p>
      </xdr:txBody>
    </xdr:sp>
    <xdr:clientData/>
  </xdr:twoCellAnchor>
  <xdr:twoCellAnchor>
    <xdr:from>
      <xdr:col>1</xdr:col>
      <xdr:colOff>0</xdr:colOff>
      <xdr:row>151</xdr:row>
      <xdr:rowOff>0</xdr:rowOff>
    </xdr:from>
    <xdr:to>
      <xdr:col>10</xdr:col>
      <xdr:colOff>0</xdr:colOff>
      <xdr:row>153</xdr:row>
      <xdr:rowOff>123825</xdr:rowOff>
    </xdr:to>
    <xdr:sp>
      <xdr:nvSpPr>
        <xdr:cNvPr id="30" name="TextBox 62"/>
        <xdr:cNvSpPr txBox="1">
          <a:spLocks noChangeArrowheads="1"/>
        </xdr:cNvSpPr>
      </xdr:nvSpPr>
      <xdr:spPr>
        <a:xfrm>
          <a:off x="276225" y="28155900"/>
          <a:ext cx="5648325" cy="50482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was no financial instrument with off balance sheet risk as at 30 April 2007 and as at the date of issue of the quarterly financial statements.</a:t>
          </a:r>
        </a:p>
      </xdr:txBody>
    </xdr:sp>
    <xdr:clientData/>
  </xdr:twoCellAnchor>
  <xdr:twoCellAnchor>
    <xdr:from>
      <xdr:col>2</xdr:col>
      <xdr:colOff>9525</xdr:colOff>
      <xdr:row>199</xdr:row>
      <xdr:rowOff>0</xdr:rowOff>
    </xdr:from>
    <xdr:to>
      <xdr:col>10</xdr:col>
      <xdr:colOff>0</xdr:colOff>
      <xdr:row>199</xdr:row>
      <xdr:rowOff>0</xdr:rowOff>
    </xdr:to>
    <xdr:sp>
      <xdr:nvSpPr>
        <xdr:cNvPr id="31" name="TextBox 63"/>
        <xdr:cNvSpPr txBox="1">
          <a:spLocks noChangeArrowheads="1"/>
        </xdr:cNvSpPr>
      </xdr:nvSpPr>
      <xdr:spPr>
        <a:xfrm>
          <a:off x="533400" y="37061775"/>
          <a:ext cx="5391150"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At the date of this report, the Directors are not aware of any material litigation against the Group which might materially affect the position or business of the Group save as disclosed below the following cases of the Company’s appeal to the Court of Appeal for higher compensation in respect of:</a:t>
          </a:r>
        </a:p>
      </xdr:txBody>
    </xdr:sp>
    <xdr:clientData/>
  </xdr:twoCellAnchor>
  <xdr:twoCellAnchor>
    <xdr:from>
      <xdr:col>3</xdr:col>
      <xdr:colOff>9525</xdr:colOff>
      <xdr:row>199</xdr:row>
      <xdr:rowOff>0</xdr:rowOff>
    </xdr:from>
    <xdr:to>
      <xdr:col>10</xdr:col>
      <xdr:colOff>0</xdr:colOff>
      <xdr:row>199</xdr:row>
      <xdr:rowOff>0</xdr:rowOff>
    </xdr:to>
    <xdr:sp>
      <xdr:nvSpPr>
        <xdr:cNvPr id="32" name="TextBox 64"/>
        <xdr:cNvSpPr txBox="1">
          <a:spLocks noChangeArrowheads="1"/>
        </xdr:cNvSpPr>
      </xdr:nvSpPr>
      <xdr:spPr>
        <a:xfrm>
          <a:off x="1000125" y="37061775"/>
          <a:ext cx="492442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337.52 hectares of the Company’s land in Daerah Alor Gajah, Melaka which were acquired by the Melaka State Government in 1996;</a:t>
          </a:r>
        </a:p>
      </xdr:txBody>
    </xdr:sp>
    <xdr:clientData/>
  </xdr:twoCellAnchor>
  <xdr:twoCellAnchor>
    <xdr:from>
      <xdr:col>3</xdr:col>
      <xdr:colOff>9525</xdr:colOff>
      <xdr:row>183</xdr:row>
      <xdr:rowOff>0</xdr:rowOff>
    </xdr:from>
    <xdr:to>
      <xdr:col>10</xdr:col>
      <xdr:colOff>0</xdr:colOff>
      <xdr:row>192</xdr:row>
      <xdr:rowOff>0</xdr:rowOff>
    </xdr:to>
    <xdr:sp>
      <xdr:nvSpPr>
        <xdr:cNvPr id="33" name="TextBox 65"/>
        <xdr:cNvSpPr txBox="1">
          <a:spLocks noChangeArrowheads="1"/>
        </xdr:cNvSpPr>
      </xdr:nvSpPr>
      <xdr:spPr>
        <a:xfrm>
          <a:off x="1000125" y="34013775"/>
          <a:ext cx="4924425" cy="1714500"/>
        </a:xfrm>
        <a:prstGeom prst="rect">
          <a:avLst/>
        </a:prstGeom>
        <a:noFill/>
        <a:ln w="9525" cmpd="sng">
          <a:noFill/>
        </a:ln>
      </xdr:spPr>
      <xdr:txBody>
        <a:bodyPr vertOverflow="clip" wrap="square"/>
        <a:p>
          <a:pPr algn="just">
            <a:defRPr/>
          </a:pPr>
          <a:r>
            <a:rPr lang="en-US" cap="none" sz="1200" b="1" i="0" u="none" baseline="0">
              <a:latin typeface="Arial"/>
              <a:ea typeface="Arial"/>
              <a:cs typeface="Arial"/>
            </a:rPr>
            <a:t>Compulsory acquisition of 64.89 hectares of the Company’s land in Daerah Alor Gajah, Melaka by the Melaka State Government in 1995</a:t>
          </a:r>
          <a:r>
            <a:rPr lang="en-US" cap="none" sz="1200" b="0" i="0" u="none" baseline="0">
              <a:latin typeface="Arial"/>
              <a:ea typeface="Arial"/>
              <a:cs typeface="Arial"/>
            </a:rPr>
            <a:t>
The Company is also presently appealing to the Court of Appeal against the Order of the High Court in the Land Reference action for a higher compensation in respect of the compulsory acquisition of the abovementioned land.</a:t>
          </a:r>
        </a:p>
      </xdr:txBody>
    </xdr:sp>
    <xdr:clientData/>
  </xdr:twoCellAnchor>
  <xdr:twoCellAnchor>
    <xdr:from>
      <xdr:col>2</xdr:col>
      <xdr:colOff>9525</xdr:colOff>
      <xdr:row>215</xdr:row>
      <xdr:rowOff>0</xdr:rowOff>
    </xdr:from>
    <xdr:to>
      <xdr:col>10</xdr:col>
      <xdr:colOff>0</xdr:colOff>
      <xdr:row>218</xdr:row>
      <xdr:rowOff>0</xdr:rowOff>
    </xdr:to>
    <xdr:sp>
      <xdr:nvSpPr>
        <xdr:cNvPr id="34" name="TextBox 66"/>
        <xdr:cNvSpPr txBox="1">
          <a:spLocks noChangeArrowheads="1"/>
        </xdr:cNvSpPr>
      </xdr:nvSpPr>
      <xdr:spPr>
        <a:xfrm>
          <a:off x="533400" y="40109775"/>
          <a:ext cx="5391150" cy="57150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Directors are unable to express an opinion on the outcome of the litigations mentioned above. However, the outcome is not expected to have any significant impact on the financial position of the Group.</a:t>
          </a:r>
        </a:p>
      </xdr:txBody>
    </xdr:sp>
    <xdr:clientData/>
  </xdr:twoCellAnchor>
  <xdr:twoCellAnchor>
    <xdr:from>
      <xdr:col>2</xdr:col>
      <xdr:colOff>0</xdr:colOff>
      <xdr:row>219</xdr:row>
      <xdr:rowOff>19050</xdr:rowOff>
    </xdr:from>
    <xdr:to>
      <xdr:col>9</xdr:col>
      <xdr:colOff>85725</xdr:colOff>
      <xdr:row>233</xdr:row>
      <xdr:rowOff>133350</xdr:rowOff>
    </xdr:to>
    <xdr:sp>
      <xdr:nvSpPr>
        <xdr:cNvPr id="35" name="TextBox 67"/>
        <xdr:cNvSpPr txBox="1">
          <a:spLocks noChangeArrowheads="1"/>
        </xdr:cNvSpPr>
      </xdr:nvSpPr>
      <xdr:spPr>
        <a:xfrm>
          <a:off x="523875" y="40890825"/>
          <a:ext cx="5372100" cy="278130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Company had on 16 January 2004, been served with a writ of summons filed at the Malacca High Court by Brilliant Team Management Sdn. Bhd.
This is a claim filed against, inter alia, the Company for services rendered in assisting the Company to acquire companies owning oil palm estates. The plaintiff is claiming for damages amounting to RM1.76 million, interest thereon and costs. The Company has filed a Defence and Counterclaim.
In its Counterclaim, the Company is claiming for damages, interests and costs. 
The plaintiff has filed the Notice of Pre-Trial Case Management which has been fixed for hearing on 30 July 2007 and the Company's application to strike out the plaintiff's claim is fixed for mention on 30 July 2007.</a:t>
          </a:r>
        </a:p>
      </xdr:txBody>
    </xdr:sp>
    <xdr:clientData/>
  </xdr:twoCellAnchor>
  <xdr:twoCellAnchor>
    <xdr:from>
      <xdr:col>1</xdr:col>
      <xdr:colOff>0</xdr:colOff>
      <xdr:row>317</xdr:row>
      <xdr:rowOff>0</xdr:rowOff>
    </xdr:from>
    <xdr:to>
      <xdr:col>10</xdr:col>
      <xdr:colOff>0</xdr:colOff>
      <xdr:row>329</xdr:row>
      <xdr:rowOff>95250</xdr:rowOff>
    </xdr:to>
    <xdr:sp>
      <xdr:nvSpPr>
        <xdr:cNvPr id="36" name="TextBox 68"/>
        <xdr:cNvSpPr txBox="1">
          <a:spLocks noChangeArrowheads="1"/>
        </xdr:cNvSpPr>
      </xdr:nvSpPr>
      <xdr:spPr>
        <a:xfrm>
          <a:off x="276225" y="59312175"/>
          <a:ext cx="5648325" cy="238125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Company, at its forthcoming Annual General Meeting, will recommend to its stockholders for approval, a final dividend of 10 sen less 27% taxation per stock unit and a special dividend of 15 sen less 27% taxation per stock unit  in respect of current financial year ended 30 April 2007 (previous financial year 2005/2006: 8 sen less 28% taxation).
The proposed final dividend and special dividend will be paid on a date to be announced later.
Together with the interim dividend of 6 sen less 27% taxation which had been paid on 7 February 2007, the total dividend for the financial year ended 30 April 2007 is 31 sen gross (previous financial year 2005/2006: 13 sen gross).
</a:t>
          </a:r>
        </a:p>
      </xdr:txBody>
    </xdr:sp>
    <xdr:clientData/>
  </xdr:twoCellAnchor>
  <xdr:twoCellAnchor>
    <xdr:from>
      <xdr:col>10</xdr:col>
      <xdr:colOff>0</xdr:colOff>
      <xdr:row>338</xdr:row>
      <xdr:rowOff>0</xdr:rowOff>
    </xdr:from>
    <xdr:to>
      <xdr:col>10</xdr:col>
      <xdr:colOff>57150</xdr:colOff>
      <xdr:row>338</xdr:row>
      <xdr:rowOff>0</xdr:rowOff>
    </xdr:to>
    <xdr:sp>
      <xdr:nvSpPr>
        <xdr:cNvPr id="37" name="TextBox 69"/>
        <xdr:cNvSpPr txBox="1">
          <a:spLocks noChangeArrowheads="1"/>
        </xdr:cNvSpPr>
      </xdr:nvSpPr>
      <xdr:spPr>
        <a:xfrm>
          <a:off x="5924550" y="63312675"/>
          <a:ext cx="57150"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0</xdr:colOff>
      <xdr:row>296</xdr:row>
      <xdr:rowOff>0</xdr:rowOff>
    </xdr:from>
    <xdr:to>
      <xdr:col>10</xdr:col>
      <xdr:colOff>0</xdr:colOff>
      <xdr:row>299</xdr:row>
      <xdr:rowOff>114300</xdr:rowOff>
    </xdr:to>
    <xdr:sp>
      <xdr:nvSpPr>
        <xdr:cNvPr id="38" name="TextBox 70"/>
        <xdr:cNvSpPr txBox="1">
          <a:spLocks noChangeArrowheads="1"/>
        </xdr:cNvSpPr>
      </xdr:nvSpPr>
      <xdr:spPr>
        <a:xfrm>
          <a:off x="276225" y="55578375"/>
          <a:ext cx="5648325" cy="68580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Both of the basic earnings per stock unit and diluted earnings per stock unit of the Group were the same for the current quarter and current financial year ended 30 April 2007 as there was no dilutive effect in the period under review.
</a:t>
          </a:r>
        </a:p>
      </xdr:txBody>
    </xdr:sp>
    <xdr:clientData/>
  </xdr:twoCellAnchor>
  <xdr:twoCellAnchor>
    <xdr:from>
      <xdr:col>0</xdr:col>
      <xdr:colOff>19050</xdr:colOff>
      <xdr:row>5</xdr:row>
      <xdr:rowOff>0</xdr:rowOff>
    </xdr:from>
    <xdr:to>
      <xdr:col>10</xdr:col>
      <xdr:colOff>0</xdr:colOff>
      <xdr:row>5</xdr:row>
      <xdr:rowOff>0</xdr:rowOff>
    </xdr:to>
    <xdr:sp>
      <xdr:nvSpPr>
        <xdr:cNvPr id="39" name="Text 2"/>
        <xdr:cNvSpPr txBox="1">
          <a:spLocks noChangeArrowheads="1"/>
        </xdr:cNvSpPr>
      </xdr:nvSpPr>
      <xdr:spPr>
        <a:xfrm>
          <a:off x="19050" y="971550"/>
          <a:ext cx="5905500" cy="0"/>
        </a:xfrm>
        <a:prstGeom prst="rect">
          <a:avLst/>
        </a:prstGeom>
        <a:noFill/>
        <a:ln w="1" cmpd="sng">
          <a:noFill/>
        </a:ln>
      </xdr:spPr>
      <xdr:txBody>
        <a:bodyPr vertOverflow="clip" wrap="square"/>
        <a:p>
          <a:pPr algn="just">
            <a:defRPr/>
          </a:pPr>
          <a:r>
            <a:rPr lang="en-US" cap="none" sz="1190" b="1" i="0" u="none" baseline="0">
              <a:latin typeface="Arial"/>
              <a:ea typeface="Arial"/>
              <a:cs typeface="Arial"/>
            </a:rPr>
            <a:t>PART A - EXPLANATORY NOTES PURSUANT TO FRS 134: INTERIM FINANCIAL   </a:t>
          </a:r>
        </a:p>
      </xdr:txBody>
    </xdr:sp>
    <xdr:clientData/>
  </xdr:twoCellAnchor>
  <xdr:twoCellAnchor>
    <xdr:from>
      <xdr:col>2</xdr:col>
      <xdr:colOff>9525</xdr:colOff>
      <xdr:row>5</xdr:row>
      <xdr:rowOff>0</xdr:rowOff>
    </xdr:from>
    <xdr:to>
      <xdr:col>10</xdr:col>
      <xdr:colOff>0</xdr:colOff>
      <xdr:row>5</xdr:row>
      <xdr:rowOff>0</xdr:rowOff>
    </xdr:to>
    <xdr:sp>
      <xdr:nvSpPr>
        <xdr:cNvPr id="40" name="Text 2"/>
        <xdr:cNvSpPr txBox="1">
          <a:spLocks noChangeArrowheads="1"/>
        </xdr:cNvSpPr>
      </xdr:nvSpPr>
      <xdr:spPr>
        <a:xfrm>
          <a:off x="533400" y="971550"/>
          <a:ext cx="5391150"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Under FRS 3, any excess of the Group's interest in the net fair value of acquirees' identifiable assets, liabilities and contingent liabilities over cost of acquisitions (previously referred to as "negative goodwill"), after reassessment, is now recognised immediately in income statement. Prior to 1 May 2006, negative goodwill was credited to equity as reserve on consolidation. In accordance with the transitional provisions of FRS 3, the negative goodwill as at 1 May 2006 was derecognised with a corresponding increase in retained profits.</a:t>
          </a:r>
        </a:p>
      </xdr:txBody>
    </xdr:sp>
    <xdr:clientData/>
  </xdr:twoCellAnchor>
  <xdr:twoCellAnchor>
    <xdr:from>
      <xdr:col>1</xdr:col>
      <xdr:colOff>9525</xdr:colOff>
      <xdr:row>14</xdr:row>
      <xdr:rowOff>19050</xdr:rowOff>
    </xdr:from>
    <xdr:to>
      <xdr:col>10</xdr:col>
      <xdr:colOff>0</xdr:colOff>
      <xdr:row>17</xdr:row>
      <xdr:rowOff>104775</xdr:rowOff>
    </xdr:to>
    <xdr:sp>
      <xdr:nvSpPr>
        <xdr:cNvPr id="41" name="Text 2"/>
        <xdr:cNvSpPr txBox="1">
          <a:spLocks noChangeArrowheads="1"/>
        </xdr:cNvSpPr>
      </xdr:nvSpPr>
      <xdr:spPr>
        <a:xfrm>
          <a:off x="285750" y="2705100"/>
          <a:ext cx="5638800" cy="657225"/>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At the date of this report, there were no contingent liabilities or contingent assets of the Group which has arisen since the last balance sheet date as at 30 April 2006.
</a:t>
          </a:r>
          <a:r>
            <a:rPr lang="en-US" cap="none" sz="1000" b="0" i="0" u="none" baseline="0">
              <a:latin typeface="Arial"/>
              <a:ea typeface="Arial"/>
              <a:cs typeface="Arial"/>
            </a:rPr>
            <a:t>
There were no changes in the composition of the Group for the financial year ended 30 April 2006.
There were no changes in the composition of the Group for the financial year ended 30 April 2006.
</a:t>
          </a:r>
        </a:p>
      </xdr:txBody>
    </xdr:sp>
    <xdr:clientData/>
  </xdr:twoCellAnchor>
  <xdr:twoCellAnchor>
    <xdr:from>
      <xdr:col>2</xdr:col>
      <xdr:colOff>0</xdr:colOff>
      <xdr:row>149</xdr:row>
      <xdr:rowOff>0</xdr:rowOff>
    </xdr:from>
    <xdr:to>
      <xdr:col>10</xdr:col>
      <xdr:colOff>0</xdr:colOff>
      <xdr:row>149</xdr:row>
      <xdr:rowOff>0</xdr:rowOff>
    </xdr:to>
    <xdr:sp>
      <xdr:nvSpPr>
        <xdr:cNvPr id="42" name="TextBox 76"/>
        <xdr:cNvSpPr txBox="1">
          <a:spLocks noChangeArrowheads="1"/>
        </xdr:cNvSpPr>
      </xdr:nvSpPr>
      <xdr:spPr>
        <a:xfrm>
          <a:off x="523875" y="27774900"/>
          <a:ext cx="54006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Details of investments in quoted securities, excluding investments in associates are as follows:                    </a:t>
          </a:r>
        </a:p>
      </xdr:txBody>
    </xdr:sp>
    <xdr:clientData/>
  </xdr:twoCellAnchor>
  <xdr:twoCellAnchor>
    <xdr:from>
      <xdr:col>1</xdr:col>
      <xdr:colOff>9525</xdr:colOff>
      <xdr:row>134</xdr:row>
      <xdr:rowOff>19050</xdr:rowOff>
    </xdr:from>
    <xdr:to>
      <xdr:col>10</xdr:col>
      <xdr:colOff>0</xdr:colOff>
      <xdr:row>137</xdr:row>
      <xdr:rowOff>19050</xdr:rowOff>
    </xdr:to>
    <xdr:sp>
      <xdr:nvSpPr>
        <xdr:cNvPr id="43" name="Text 2"/>
        <xdr:cNvSpPr txBox="1">
          <a:spLocks noChangeArrowheads="1"/>
        </xdr:cNvSpPr>
      </xdr:nvSpPr>
      <xdr:spPr>
        <a:xfrm>
          <a:off x="285750" y="24917400"/>
          <a:ext cx="5638800" cy="57150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effective tax rate for the current quarter and current financial year-to-date was lower than the statutory tax rate principally due to certain income which is not taxable and utilisation of reinvestment allowance.</a:t>
          </a:r>
        </a:p>
      </xdr:txBody>
    </xdr:sp>
    <xdr:clientData/>
  </xdr:twoCellAnchor>
  <xdr:twoCellAnchor>
    <xdr:from>
      <xdr:col>1</xdr:col>
      <xdr:colOff>9525</xdr:colOff>
      <xdr:row>53</xdr:row>
      <xdr:rowOff>19050</xdr:rowOff>
    </xdr:from>
    <xdr:to>
      <xdr:col>10</xdr:col>
      <xdr:colOff>0</xdr:colOff>
      <xdr:row>61</xdr:row>
      <xdr:rowOff>19050</xdr:rowOff>
    </xdr:to>
    <xdr:sp>
      <xdr:nvSpPr>
        <xdr:cNvPr id="44" name="Text 2"/>
        <xdr:cNvSpPr txBox="1">
          <a:spLocks noChangeArrowheads="1"/>
        </xdr:cNvSpPr>
      </xdr:nvSpPr>
      <xdr:spPr>
        <a:xfrm>
          <a:off x="285750" y="9744075"/>
          <a:ext cx="5638800" cy="152400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production of oil palm fresh fruits bunches (FFB) is seasonal in nature and continued to be affected by weather conditions.
During the financial year ended 30 April 2007, the Group registered a 21% improvement in FFB production over that of the preceding financial year mainly owing to more areas coming into maturity and increasing yield trend from the young matured oil palms in the Group’s estates in Sabah.</a:t>
          </a:r>
        </a:p>
      </xdr:txBody>
    </xdr:sp>
    <xdr:clientData/>
  </xdr:twoCellAnchor>
  <xdr:twoCellAnchor>
    <xdr:from>
      <xdr:col>2</xdr:col>
      <xdr:colOff>0</xdr:colOff>
      <xdr:row>101</xdr:row>
      <xdr:rowOff>0</xdr:rowOff>
    </xdr:from>
    <xdr:to>
      <xdr:col>10</xdr:col>
      <xdr:colOff>0</xdr:colOff>
      <xdr:row>101</xdr:row>
      <xdr:rowOff>0</xdr:rowOff>
    </xdr:to>
    <xdr:sp>
      <xdr:nvSpPr>
        <xdr:cNvPr id="45" name="TextBox 79"/>
        <xdr:cNvSpPr txBox="1">
          <a:spLocks noChangeArrowheads="1"/>
        </xdr:cNvSpPr>
      </xdr:nvSpPr>
      <xdr:spPr>
        <a:xfrm>
          <a:off x="523875" y="18888075"/>
          <a:ext cx="5400675" cy="0"/>
        </a:xfrm>
        <a:prstGeom prst="rect">
          <a:avLst/>
        </a:prstGeom>
        <a:noFill/>
        <a:ln w="9525" cmpd="sng">
          <a:noFill/>
        </a:ln>
      </xdr:spPr>
      <xdr:txBody>
        <a:bodyPr vertOverflow="clip" wrap="square"/>
        <a:p>
          <a:pPr algn="l">
            <a:defRPr/>
          </a:pPr>
          <a:r>
            <a:rPr lang="en-US" cap="none" sz="1200" b="0" i="0" u="none" baseline="0">
              <a:latin typeface="Arial"/>
              <a:ea typeface="Arial"/>
              <a:cs typeface="Arial"/>
            </a:rPr>
            <a:t>Particulars of purchase and sale of quoted securities and profit/(loss) arising therefrom for the current quarter and current financial year-to-date ended 31 July  2006 were as follows:</a:t>
          </a:r>
        </a:p>
      </xdr:txBody>
    </xdr:sp>
    <xdr:clientData/>
  </xdr:twoCellAnchor>
  <xdr:twoCellAnchor>
    <xdr:from>
      <xdr:col>1</xdr:col>
      <xdr:colOff>9525</xdr:colOff>
      <xdr:row>65</xdr:row>
      <xdr:rowOff>0</xdr:rowOff>
    </xdr:from>
    <xdr:to>
      <xdr:col>10</xdr:col>
      <xdr:colOff>0</xdr:colOff>
      <xdr:row>65</xdr:row>
      <xdr:rowOff>0</xdr:rowOff>
    </xdr:to>
    <xdr:sp>
      <xdr:nvSpPr>
        <xdr:cNvPr id="46" name="Text 2"/>
        <xdr:cNvSpPr txBox="1">
          <a:spLocks noChangeArrowheads="1"/>
        </xdr:cNvSpPr>
      </xdr:nvSpPr>
      <xdr:spPr>
        <a:xfrm>
          <a:off x="285750" y="12011025"/>
          <a:ext cx="5638800" cy="0"/>
        </a:xfrm>
        <a:prstGeom prst="rect">
          <a:avLst/>
        </a:prstGeom>
        <a:noFill/>
        <a:ln w="1" cmpd="sng">
          <a:noFill/>
        </a:ln>
      </xdr:spPr>
      <xdr:txBody>
        <a:bodyPr vertOverflow="clip" wrap="square"/>
        <a:p>
          <a:pPr algn="just">
            <a:defRPr/>
          </a:pPr>
          <a:r>
            <a:rPr lang="en-US" cap="none" sz="1200" b="0" i="0" u="none" baseline="0">
              <a:solidFill>
                <a:srgbClr val="FF0000"/>
              </a:solidFill>
              <a:latin typeface="Arial"/>
              <a:ea typeface="Arial"/>
              <a:cs typeface="Arial"/>
            </a:rPr>
            <a:t>The production of oil palm fresh fruits bunches (FFB) is seasonal in nature and normally peaks in the second and and third quarter.
During the current quarter ended 31 July 2006, the Group registered a 12% improvement in ffb production over that of the preceding year mainly owing to more areas coming into maturity and increasing yield trend from the young matured oil palms in the Group’s estates in Sabah.</a:t>
          </a:r>
        </a:p>
      </xdr:txBody>
    </xdr:sp>
    <xdr:clientData/>
  </xdr:twoCellAnchor>
  <xdr:twoCellAnchor>
    <xdr:from>
      <xdr:col>1</xdr:col>
      <xdr:colOff>9525</xdr:colOff>
      <xdr:row>65</xdr:row>
      <xdr:rowOff>0</xdr:rowOff>
    </xdr:from>
    <xdr:to>
      <xdr:col>10</xdr:col>
      <xdr:colOff>0</xdr:colOff>
      <xdr:row>65</xdr:row>
      <xdr:rowOff>0</xdr:rowOff>
    </xdr:to>
    <xdr:sp>
      <xdr:nvSpPr>
        <xdr:cNvPr id="47" name="Text 2"/>
        <xdr:cNvSpPr txBox="1">
          <a:spLocks noChangeArrowheads="1"/>
        </xdr:cNvSpPr>
      </xdr:nvSpPr>
      <xdr:spPr>
        <a:xfrm>
          <a:off x="285750" y="12011025"/>
          <a:ext cx="5638800" cy="0"/>
        </a:xfrm>
        <a:prstGeom prst="rect">
          <a:avLst/>
        </a:prstGeom>
        <a:noFill/>
        <a:ln w="1" cmpd="sng">
          <a:noFill/>
        </a:ln>
      </xdr:spPr>
      <xdr:txBody>
        <a:bodyPr vertOverflow="clip" wrap="square"/>
        <a:p>
          <a:pPr algn="just">
            <a:defRPr/>
          </a:pPr>
          <a:r>
            <a:rPr lang="en-US" cap="none" sz="1200" b="0" i="0" u="none" baseline="0">
              <a:solidFill>
                <a:srgbClr val="FF0000"/>
              </a:solidFill>
              <a:latin typeface="Arial"/>
              <a:ea typeface="Arial"/>
              <a:cs typeface="Arial"/>
            </a:rPr>
            <a:t>The production of oil palm fresh fruits bunches (FFB) is seasonal in nature and normally peaks in the second and and third quarter.
During the current quarter ended 31 July 2006, the Group registered a 12% improvement in ffb production over that of the preceding year mainly owing to more areas coming into maturity and increasing yield trend from the young matured oil palms in the Group’s estates in Sabah.</a:t>
          </a:r>
        </a:p>
      </xdr:txBody>
    </xdr:sp>
    <xdr:clientData/>
  </xdr:twoCellAnchor>
  <xdr:twoCellAnchor>
    <xdr:from>
      <xdr:col>1</xdr:col>
      <xdr:colOff>9525</xdr:colOff>
      <xdr:row>64</xdr:row>
      <xdr:rowOff>19050</xdr:rowOff>
    </xdr:from>
    <xdr:to>
      <xdr:col>10</xdr:col>
      <xdr:colOff>0</xdr:colOff>
      <xdr:row>67</xdr:row>
      <xdr:rowOff>104775</xdr:rowOff>
    </xdr:to>
    <xdr:sp>
      <xdr:nvSpPr>
        <xdr:cNvPr id="48" name="Text 2"/>
        <xdr:cNvSpPr txBox="1">
          <a:spLocks noChangeArrowheads="1"/>
        </xdr:cNvSpPr>
      </xdr:nvSpPr>
      <xdr:spPr>
        <a:xfrm>
          <a:off x="285750" y="11839575"/>
          <a:ext cx="5638800" cy="657225"/>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material events from the current quarter ended 30 April 2007 to the date of this announcement that has not been reflected in the financial statements for the financial year ended 30 April 2007.
</a:t>
          </a:r>
        </a:p>
      </xdr:txBody>
    </xdr:sp>
    <xdr:clientData/>
  </xdr:twoCellAnchor>
  <xdr:twoCellAnchor>
    <xdr:from>
      <xdr:col>2</xdr:col>
      <xdr:colOff>0</xdr:colOff>
      <xdr:row>101</xdr:row>
      <xdr:rowOff>0</xdr:rowOff>
    </xdr:from>
    <xdr:to>
      <xdr:col>10</xdr:col>
      <xdr:colOff>0</xdr:colOff>
      <xdr:row>103</xdr:row>
      <xdr:rowOff>66675</xdr:rowOff>
    </xdr:to>
    <xdr:sp>
      <xdr:nvSpPr>
        <xdr:cNvPr id="49" name="TextBox 83"/>
        <xdr:cNvSpPr txBox="1">
          <a:spLocks noChangeArrowheads="1"/>
        </xdr:cNvSpPr>
      </xdr:nvSpPr>
      <xdr:spPr>
        <a:xfrm>
          <a:off x="523875" y="18888075"/>
          <a:ext cx="5400675" cy="44767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Investment in quoted shares, excluding associates, as at 30 April 2007 was as follows:</a:t>
          </a:r>
        </a:p>
      </xdr:txBody>
    </xdr:sp>
    <xdr:clientData/>
  </xdr:twoCellAnchor>
  <xdr:twoCellAnchor>
    <xdr:from>
      <xdr:col>8</xdr:col>
      <xdr:colOff>752475</xdr:colOff>
      <xdr:row>104</xdr:row>
      <xdr:rowOff>85725</xdr:rowOff>
    </xdr:from>
    <xdr:to>
      <xdr:col>9</xdr:col>
      <xdr:colOff>0</xdr:colOff>
      <xdr:row>104</xdr:row>
      <xdr:rowOff>85725</xdr:rowOff>
    </xdr:to>
    <xdr:sp>
      <xdr:nvSpPr>
        <xdr:cNvPr id="50" name="Line 84"/>
        <xdr:cNvSpPr>
          <a:spLocks/>
        </xdr:cNvSpPr>
      </xdr:nvSpPr>
      <xdr:spPr>
        <a:xfrm flipV="1">
          <a:off x="5381625" y="195453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104</xdr:row>
      <xdr:rowOff>95250</xdr:rowOff>
    </xdr:from>
    <xdr:to>
      <xdr:col>5</xdr:col>
      <xdr:colOff>457200</xdr:colOff>
      <xdr:row>104</xdr:row>
      <xdr:rowOff>95250</xdr:rowOff>
    </xdr:to>
    <xdr:sp>
      <xdr:nvSpPr>
        <xdr:cNvPr id="51" name="Line 85"/>
        <xdr:cNvSpPr>
          <a:spLocks/>
        </xdr:cNvSpPr>
      </xdr:nvSpPr>
      <xdr:spPr>
        <a:xfrm flipV="1">
          <a:off x="3257550" y="19554825"/>
          <a:ext cx="419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263</xdr:row>
      <xdr:rowOff>0</xdr:rowOff>
    </xdr:from>
    <xdr:to>
      <xdr:col>10</xdr:col>
      <xdr:colOff>0</xdr:colOff>
      <xdr:row>263</xdr:row>
      <xdr:rowOff>0</xdr:rowOff>
    </xdr:to>
    <xdr:sp>
      <xdr:nvSpPr>
        <xdr:cNvPr id="52" name="Text 2"/>
        <xdr:cNvSpPr txBox="1">
          <a:spLocks noChangeArrowheads="1"/>
        </xdr:cNvSpPr>
      </xdr:nvSpPr>
      <xdr:spPr>
        <a:xfrm>
          <a:off x="285750" y="49272825"/>
          <a:ext cx="5638800" cy="0"/>
        </a:xfrm>
        <a:prstGeom prst="rect">
          <a:avLst/>
        </a:prstGeom>
        <a:noFill/>
        <a:ln w="1" cmpd="sng">
          <a:noFill/>
        </a:ln>
      </xdr:spPr>
      <xdr:txBody>
        <a:bodyPr vertOverflow="clip" wrap="square"/>
        <a:p>
          <a:pPr algn="l">
            <a:defRPr/>
          </a:pPr>
          <a:r>
            <a:rPr lang="en-US" cap="none" sz="1200" b="0" i="0" u="none" baseline="0">
              <a:solidFill>
                <a:srgbClr val="FF0000"/>
              </a:solidFill>
              <a:latin typeface="Arial"/>
              <a:ea typeface="Arial"/>
              <a:cs typeface="Arial"/>
            </a:rPr>
            <a:t>As a result, the Group’s after tax profit of RM6.58 million in the current quarter was 18% higher than the RM5.57 million in the corresponding quarter in the preceding year.</a:t>
          </a:r>
        </a:p>
      </xdr:txBody>
    </xdr:sp>
    <xdr:clientData/>
  </xdr:twoCellAnchor>
  <xdr:twoCellAnchor>
    <xdr:from>
      <xdr:col>2</xdr:col>
      <xdr:colOff>9525</xdr:colOff>
      <xdr:row>162</xdr:row>
      <xdr:rowOff>9525</xdr:rowOff>
    </xdr:from>
    <xdr:to>
      <xdr:col>10</xdr:col>
      <xdr:colOff>0</xdr:colOff>
      <xdr:row>165</xdr:row>
      <xdr:rowOff>76200</xdr:rowOff>
    </xdr:to>
    <xdr:sp>
      <xdr:nvSpPr>
        <xdr:cNvPr id="53" name="TextBox 87"/>
        <xdr:cNvSpPr txBox="1">
          <a:spLocks noChangeArrowheads="1"/>
        </xdr:cNvSpPr>
      </xdr:nvSpPr>
      <xdr:spPr>
        <a:xfrm>
          <a:off x="533400" y="30022800"/>
          <a:ext cx="5391150" cy="63817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At the date of this report, the Directors are not aware of any material litigation against the Group which might materially affect the position or business of the Group save as disclosed below:</a:t>
          </a:r>
        </a:p>
      </xdr:txBody>
    </xdr:sp>
    <xdr:clientData/>
  </xdr:twoCellAnchor>
  <xdr:twoCellAnchor>
    <xdr:from>
      <xdr:col>3</xdr:col>
      <xdr:colOff>9525</xdr:colOff>
      <xdr:row>166</xdr:row>
      <xdr:rowOff>0</xdr:rowOff>
    </xdr:from>
    <xdr:to>
      <xdr:col>10</xdr:col>
      <xdr:colOff>0</xdr:colOff>
      <xdr:row>182</xdr:row>
      <xdr:rowOff>85725</xdr:rowOff>
    </xdr:to>
    <xdr:sp>
      <xdr:nvSpPr>
        <xdr:cNvPr id="54" name="TextBox 88"/>
        <xdr:cNvSpPr txBox="1">
          <a:spLocks noChangeArrowheads="1"/>
        </xdr:cNvSpPr>
      </xdr:nvSpPr>
      <xdr:spPr>
        <a:xfrm>
          <a:off x="1000125" y="30775275"/>
          <a:ext cx="4924425" cy="3133725"/>
        </a:xfrm>
        <a:prstGeom prst="rect">
          <a:avLst/>
        </a:prstGeom>
        <a:noFill/>
        <a:ln w="9525" cmpd="sng">
          <a:noFill/>
        </a:ln>
      </xdr:spPr>
      <xdr:txBody>
        <a:bodyPr vertOverflow="clip" wrap="square"/>
        <a:p>
          <a:pPr algn="just">
            <a:defRPr/>
          </a:pPr>
          <a:r>
            <a:rPr lang="en-US" cap="none" sz="1200" b="1" i="0" u="none" baseline="0">
              <a:latin typeface="Arial"/>
              <a:ea typeface="Arial"/>
              <a:cs typeface="Arial"/>
            </a:rPr>
            <a:t>Compulsory acquisition of 337.52 hectares of the Company’s land in Daerah Alor Gajah, Melaka by the Melaka State Government in 1996</a:t>
          </a:r>
          <a:r>
            <a:rPr lang="en-US" cap="none" sz="1200" b="0" i="0" u="none" baseline="0">
              <a:latin typeface="Arial"/>
              <a:ea typeface="Arial"/>
              <a:cs typeface="Arial"/>
            </a:rPr>
            <a:t>
The Company is presently appealing to the Court of Appeal against the Order of the High Court in the Land Reference actions for a higher compensation in respect of the compulsory acquisition of the abovementioned land.
The Company has further commenced committal proceedings against the Land Administrator of Alor Gajah for failing to comply with the Orders of the High Court in the abovementioned Land Reference actions whereby the Land Administrator was ordered to pay additional compensation awarded by the High Court for compulsorily acquiring the abovementioned lands. The committal proceedings are currently pending in the High Court of Melaka.</a:t>
          </a:r>
        </a:p>
      </xdr:txBody>
    </xdr:sp>
    <xdr:clientData/>
  </xdr:twoCellAnchor>
  <xdr:twoCellAnchor>
    <xdr:from>
      <xdr:col>2</xdr:col>
      <xdr:colOff>0</xdr:colOff>
      <xdr:row>75</xdr:row>
      <xdr:rowOff>0</xdr:rowOff>
    </xdr:from>
    <xdr:to>
      <xdr:col>10</xdr:col>
      <xdr:colOff>0</xdr:colOff>
      <xdr:row>75</xdr:row>
      <xdr:rowOff>0</xdr:rowOff>
    </xdr:to>
    <xdr:sp>
      <xdr:nvSpPr>
        <xdr:cNvPr id="55" name="TextBox 89"/>
        <xdr:cNvSpPr txBox="1">
          <a:spLocks noChangeArrowheads="1"/>
        </xdr:cNvSpPr>
      </xdr:nvSpPr>
      <xdr:spPr>
        <a:xfrm>
          <a:off x="523875" y="13916025"/>
          <a:ext cx="5400675" cy="0"/>
        </a:xfrm>
        <a:prstGeom prst="rect">
          <a:avLst/>
        </a:prstGeom>
        <a:noFill/>
        <a:ln w="9525" cmpd="sng">
          <a:noFill/>
        </a:ln>
      </xdr:spPr>
      <xdr:txBody>
        <a:bodyPr vertOverflow="clip" wrap="square"/>
        <a:p>
          <a:pPr algn="l">
            <a:defRPr/>
          </a:pPr>
          <a:r>
            <a:rPr lang="en-US" cap="none" sz="1200" b="0" i="0" u="none" baseline="0">
              <a:latin typeface="Arial"/>
              <a:ea typeface="Arial"/>
              <a:cs typeface="Arial"/>
            </a:rPr>
            <a:t>Particulars of purchase and sale of quoted securities and profit/(loss) arising therefrom for the current quarter and current financial year ended 30 April 2007 were as follows:</a:t>
          </a:r>
        </a:p>
      </xdr:txBody>
    </xdr:sp>
    <xdr:clientData/>
  </xdr:twoCellAnchor>
  <xdr:twoCellAnchor>
    <xdr:from>
      <xdr:col>1</xdr:col>
      <xdr:colOff>9525</xdr:colOff>
      <xdr:row>248</xdr:row>
      <xdr:rowOff>28575</xdr:rowOff>
    </xdr:from>
    <xdr:to>
      <xdr:col>10</xdr:col>
      <xdr:colOff>0</xdr:colOff>
      <xdr:row>254</xdr:row>
      <xdr:rowOff>85725</xdr:rowOff>
    </xdr:to>
    <xdr:sp>
      <xdr:nvSpPr>
        <xdr:cNvPr id="56" name="Text 2"/>
        <xdr:cNvSpPr txBox="1">
          <a:spLocks noChangeArrowheads="1"/>
        </xdr:cNvSpPr>
      </xdr:nvSpPr>
      <xdr:spPr>
        <a:xfrm>
          <a:off x="285750" y="46443900"/>
          <a:ext cx="5638800" cy="120015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Group’s profit before taxation of RM15.82 million for the current quarter ended 30 April 2007 was 33% lower than the RM23.55 million achieved in the preceding quarter ended 31 January 2007 mainly due to lower FFB production by 14% and lower investment income. In the preceding quarter, there was a gain of RM6.79 million realised from the disposal of other investment. </a:t>
          </a:r>
        </a:p>
      </xdr:txBody>
    </xdr:sp>
    <xdr:clientData/>
  </xdr:twoCellAnchor>
  <xdr:twoCellAnchor>
    <xdr:from>
      <xdr:col>1</xdr:col>
      <xdr:colOff>0</xdr:colOff>
      <xdr:row>330</xdr:row>
      <xdr:rowOff>0</xdr:rowOff>
    </xdr:from>
    <xdr:to>
      <xdr:col>10</xdr:col>
      <xdr:colOff>0</xdr:colOff>
      <xdr:row>330</xdr:row>
      <xdr:rowOff>0</xdr:rowOff>
    </xdr:to>
    <xdr:sp>
      <xdr:nvSpPr>
        <xdr:cNvPr id="57" name="TextBox 101"/>
        <xdr:cNvSpPr txBox="1">
          <a:spLocks noChangeArrowheads="1"/>
        </xdr:cNvSpPr>
      </xdr:nvSpPr>
      <xdr:spPr>
        <a:xfrm>
          <a:off x="276225" y="61788675"/>
          <a:ext cx="564832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NOTICE IS HEREBY GIVEN that a final dividend of __ less 27% taxation per RM1.00 stock unit in respect of the financial year ended 30 April 2007, if approved by the stockholders at the forthcoming Annual General Meeting, will be paid on 22 October  2007 to Depositors whose name appear in the Record of Depositors at the close of business at 5.00 p.m. on 3 October 2007.
      </a:t>
          </a:r>
        </a:p>
      </xdr:txBody>
    </xdr:sp>
    <xdr:clientData/>
  </xdr:twoCellAnchor>
  <xdr:twoCellAnchor>
    <xdr:from>
      <xdr:col>2</xdr:col>
      <xdr:colOff>0</xdr:colOff>
      <xdr:row>338</xdr:row>
      <xdr:rowOff>0</xdr:rowOff>
    </xdr:from>
    <xdr:to>
      <xdr:col>10</xdr:col>
      <xdr:colOff>0</xdr:colOff>
      <xdr:row>338</xdr:row>
      <xdr:rowOff>0</xdr:rowOff>
    </xdr:to>
    <xdr:sp>
      <xdr:nvSpPr>
        <xdr:cNvPr id="58" name="TextBox 102"/>
        <xdr:cNvSpPr txBox="1">
          <a:spLocks noChangeArrowheads="1"/>
        </xdr:cNvSpPr>
      </xdr:nvSpPr>
      <xdr:spPr>
        <a:xfrm>
          <a:off x="523875" y="63312675"/>
          <a:ext cx="54006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Stocks deposited into the Depositor's Securities Account before 12.30 p.m. on 19 January 2007 in respect of stocks which are exempted from mandatory deposit;
Stocks transferred into the Depositor's Securities Account before 4.00 p.m. on 23 January 2007 in respect of transfers;
Stocks bought on the Bursa Malaysia Securities Berhad on a cum entitlement basis according to the Rules of the Bursa Malaysia Securities Berhad.
</a:t>
          </a:r>
        </a:p>
      </xdr:txBody>
    </xdr:sp>
    <xdr:clientData/>
  </xdr:twoCellAnchor>
  <xdr:twoCellAnchor>
    <xdr:from>
      <xdr:col>2</xdr:col>
      <xdr:colOff>9525</xdr:colOff>
      <xdr:row>186</xdr:row>
      <xdr:rowOff>0</xdr:rowOff>
    </xdr:from>
    <xdr:to>
      <xdr:col>10</xdr:col>
      <xdr:colOff>0</xdr:colOff>
      <xdr:row>186</xdr:row>
      <xdr:rowOff>0</xdr:rowOff>
    </xdr:to>
    <xdr:sp>
      <xdr:nvSpPr>
        <xdr:cNvPr id="59" name="TextBox 103"/>
        <xdr:cNvSpPr txBox="1">
          <a:spLocks noChangeArrowheads="1"/>
        </xdr:cNvSpPr>
      </xdr:nvSpPr>
      <xdr:spPr>
        <a:xfrm>
          <a:off x="533400" y="34585275"/>
          <a:ext cx="5391150"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Todate the Company has received RM744,990.34 in respect of the principal amount pertaining to the compulsory acquisition of the 64.89 hectares as mentioned in Note 20 a(ii) above. The Company has commenced committal proceedings against the Land Administrator of Alor Gajah for failing to comply with the Orders of the High Court in the abovementioned Land Reference actions whereby the Land Administrator was ordered to pay the additional compensation awarded by the High Court for both the abovementioned compulsory land acquisitions. The committal proceedings are currently on going in the High Court of Melaka.</a:t>
          </a:r>
        </a:p>
      </xdr:txBody>
    </xdr:sp>
    <xdr:clientData/>
  </xdr:twoCellAnchor>
  <xdr:twoCellAnchor>
    <xdr:from>
      <xdr:col>2</xdr:col>
      <xdr:colOff>0</xdr:colOff>
      <xdr:row>330</xdr:row>
      <xdr:rowOff>0</xdr:rowOff>
    </xdr:from>
    <xdr:to>
      <xdr:col>10</xdr:col>
      <xdr:colOff>0</xdr:colOff>
      <xdr:row>330</xdr:row>
      <xdr:rowOff>0</xdr:rowOff>
    </xdr:to>
    <xdr:sp>
      <xdr:nvSpPr>
        <xdr:cNvPr id="60" name="TextBox 202"/>
        <xdr:cNvSpPr txBox="1">
          <a:spLocks noChangeArrowheads="1"/>
        </xdr:cNvSpPr>
      </xdr:nvSpPr>
      <xdr:spPr>
        <a:xfrm>
          <a:off x="523875" y="61788675"/>
          <a:ext cx="54006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Stocks deposited into the Depositor's Securities Account before 12.30 p.m. on 1 October 2007 in respect of stocks which are exempted from mandatory deposit;
Stocks transferred into the Depositor's Securities Account before 4.00 p.m. on 3 October 2007 in respect of transfers;
Stocks bought on the Bursa Malaysia Securities Berhad on a cum entitlement basis according to the Rules of the Bursa Malaysia Securities Berhad.
</a:t>
          </a:r>
        </a:p>
      </xdr:txBody>
    </xdr:sp>
    <xdr:clientData/>
  </xdr:twoCellAnchor>
  <xdr:twoCellAnchor>
    <xdr:from>
      <xdr:col>10</xdr:col>
      <xdr:colOff>0</xdr:colOff>
      <xdr:row>330</xdr:row>
      <xdr:rowOff>0</xdr:rowOff>
    </xdr:from>
    <xdr:to>
      <xdr:col>10</xdr:col>
      <xdr:colOff>57150</xdr:colOff>
      <xdr:row>330</xdr:row>
      <xdr:rowOff>104775</xdr:rowOff>
    </xdr:to>
    <xdr:sp>
      <xdr:nvSpPr>
        <xdr:cNvPr id="61" name="TextBox 211"/>
        <xdr:cNvSpPr txBox="1">
          <a:spLocks noChangeArrowheads="1"/>
        </xdr:cNvSpPr>
      </xdr:nvSpPr>
      <xdr:spPr>
        <a:xfrm>
          <a:off x="5924550" y="61788675"/>
          <a:ext cx="57150" cy="104775"/>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10</xdr:col>
      <xdr:colOff>0</xdr:colOff>
      <xdr:row>74</xdr:row>
      <xdr:rowOff>66675</xdr:rowOff>
    </xdr:to>
    <xdr:sp>
      <xdr:nvSpPr>
        <xdr:cNvPr id="62" name="TextBox 226"/>
        <xdr:cNvSpPr txBox="1">
          <a:spLocks noChangeArrowheads="1"/>
        </xdr:cNvSpPr>
      </xdr:nvSpPr>
      <xdr:spPr>
        <a:xfrm>
          <a:off x="523875" y="13154025"/>
          <a:ext cx="5400675" cy="63817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Particulars of purchase and sale of quoted securities and profit/(loss) arising therefrom for the current quarter and current financial year ended 30 April 2007 were as follows:</a:t>
          </a:r>
        </a:p>
      </xdr:txBody>
    </xdr:sp>
    <xdr:clientData/>
  </xdr:twoCellAnchor>
  <xdr:twoCellAnchor>
    <xdr:from>
      <xdr:col>2</xdr:col>
      <xdr:colOff>9525</xdr:colOff>
      <xdr:row>204</xdr:row>
      <xdr:rowOff>0</xdr:rowOff>
    </xdr:from>
    <xdr:to>
      <xdr:col>10</xdr:col>
      <xdr:colOff>0</xdr:colOff>
      <xdr:row>204</xdr:row>
      <xdr:rowOff>0</xdr:rowOff>
    </xdr:to>
    <xdr:sp>
      <xdr:nvSpPr>
        <xdr:cNvPr id="63" name="TextBox 227"/>
        <xdr:cNvSpPr txBox="1">
          <a:spLocks noChangeArrowheads="1"/>
        </xdr:cNvSpPr>
      </xdr:nvSpPr>
      <xdr:spPr>
        <a:xfrm>
          <a:off x="533400" y="38014275"/>
          <a:ext cx="5391150"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Todate the Company has received RM744,990.34 in respect of the principal amount pertaining to the compulsory acquisition of the 64.89 hectares as mentioned in Note 20 a(ii) above. The Company has commenced committal proceedings against the Land Administrator of Alor Gajah for failing to comply with the Orders of the High Court in the abovementioned Land Reference actions whereby the Land Administrator was ordered to pay the additional compensation awarded by the High Court for both the abovementioned compulsory land acquisitions. The committal proceedings are currently on going in the High Court of Melaka.</a:t>
          </a:r>
        </a:p>
      </xdr:txBody>
    </xdr:sp>
    <xdr:clientData/>
  </xdr:twoCellAnchor>
  <xdr:twoCellAnchor>
    <xdr:from>
      <xdr:col>3</xdr:col>
      <xdr:colOff>9525</xdr:colOff>
      <xdr:row>201</xdr:row>
      <xdr:rowOff>0</xdr:rowOff>
    </xdr:from>
    <xdr:to>
      <xdr:col>10</xdr:col>
      <xdr:colOff>0</xdr:colOff>
      <xdr:row>214</xdr:row>
      <xdr:rowOff>171450</xdr:rowOff>
    </xdr:to>
    <xdr:sp>
      <xdr:nvSpPr>
        <xdr:cNvPr id="64" name="TextBox 228"/>
        <xdr:cNvSpPr txBox="1">
          <a:spLocks noChangeArrowheads="1"/>
        </xdr:cNvSpPr>
      </xdr:nvSpPr>
      <xdr:spPr>
        <a:xfrm>
          <a:off x="1000125" y="37442775"/>
          <a:ext cx="4924425" cy="264795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Company has also commenced committal proceedings against the Land Administrator of Alor Gajah for failing to comply with the Order of the High Court in the abovementioned Land Reference action whereby the Land Administrator was ordered to pay additional compensation awarded by the High Court for compulsorily acquiring the abovementioned land. However, in this instance, leave to commence committal proceeding has been refused by the High Court and the Company is presently appealing to the Court of Appeal against the said High Court's decision.
Recently, the Company has received RM744,990 in respect of the principal amount pertaining to the compulsory acquisition of the abovementioned land. However, there remains outstanding interest sum to be paid.</a:t>
          </a:r>
        </a:p>
      </xdr:txBody>
    </xdr:sp>
    <xdr:clientData/>
  </xdr:twoCellAnchor>
  <xdr:twoCellAnchor>
    <xdr:from>
      <xdr:col>2</xdr:col>
      <xdr:colOff>9525</xdr:colOff>
      <xdr:row>204</xdr:row>
      <xdr:rowOff>0</xdr:rowOff>
    </xdr:from>
    <xdr:to>
      <xdr:col>10</xdr:col>
      <xdr:colOff>0</xdr:colOff>
      <xdr:row>204</xdr:row>
      <xdr:rowOff>0</xdr:rowOff>
    </xdr:to>
    <xdr:sp>
      <xdr:nvSpPr>
        <xdr:cNvPr id="65" name="TextBox 229"/>
        <xdr:cNvSpPr txBox="1">
          <a:spLocks noChangeArrowheads="1"/>
        </xdr:cNvSpPr>
      </xdr:nvSpPr>
      <xdr:spPr>
        <a:xfrm>
          <a:off x="533400" y="38014275"/>
          <a:ext cx="5391150"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Todate the Company has received RM744,990.34 in respect of the principal amount pertaining to the compulsory acquisition of the 64.89 hectares as mentioned in Note 20 a(ii) above. The Company has commenced committal proceedings against the Land Administrator of Alor Gajah for failing to comply with the Orders of the High Court in the abovementioned Land Reference actions whereby the Land Administrator was ordered to pay the additional compensation awarded by the High Court for both the abovementioned compulsory land acquisitions. The committal proceedings are currently on going in the High Court of Melaka.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T42"/>
  <sheetViews>
    <sheetView view="pageBreakPreview" zoomScaleSheetLayoutView="100" workbookViewId="0" topLeftCell="A1">
      <selection activeCell="K6" sqref="K6"/>
    </sheetView>
  </sheetViews>
  <sheetFormatPr defaultColWidth="9.140625" defaultRowHeight="12.75"/>
  <cols>
    <col min="1" max="2" width="9.140625" style="172" customWidth="1"/>
    <col min="3" max="3" width="10.8515625" style="172" customWidth="1"/>
    <col min="4" max="4" width="11.57421875" style="172" customWidth="1"/>
    <col min="5" max="5" width="12.00390625" style="176" customWidth="1"/>
    <col min="6" max="6" width="1.7109375" style="173" customWidth="1"/>
    <col min="7" max="7" width="12.00390625" style="176" customWidth="1"/>
    <col min="8" max="8" width="1.7109375" style="174" customWidth="1"/>
    <col min="9" max="9" width="12.00390625" style="176" customWidth="1"/>
    <col min="10" max="10" width="1.7109375" style="173" customWidth="1"/>
    <col min="11" max="11" width="12.00390625" style="176" customWidth="1"/>
    <col min="12" max="12" width="1.7109375" style="175" customWidth="1"/>
    <col min="13" max="13" width="9.7109375" style="172" bestFit="1" customWidth="1"/>
    <col min="14" max="16384" width="9.140625" style="172" customWidth="1"/>
  </cols>
  <sheetData>
    <row r="1" spans="1:11" ht="18">
      <c r="A1" s="1" t="s">
        <v>0</v>
      </c>
      <c r="K1" s="168"/>
    </row>
    <row r="2" ht="15" customHeight="1">
      <c r="A2" s="172" t="s">
        <v>1</v>
      </c>
    </row>
    <row r="4" spans="1:12" s="6" customFormat="1" ht="15.75">
      <c r="A4" s="66" t="s">
        <v>2</v>
      </c>
      <c r="E4" s="43"/>
      <c r="F4" s="9"/>
      <c r="G4" s="43"/>
      <c r="H4" s="84"/>
      <c r="I4" s="43"/>
      <c r="J4" s="9"/>
      <c r="K4" s="43"/>
      <c r="L4" s="41"/>
    </row>
    <row r="5" spans="1:12" s="6" customFormat="1" ht="15.75">
      <c r="A5" s="66" t="s">
        <v>269</v>
      </c>
      <c r="E5" s="43"/>
      <c r="F5" s="9"/>
      <c r="G5" s="43"/>
      <c r="H5" s="84"/>
      <c r="I5" s="43"/>
      <c r="J5" s="9"/>
      <c r="K5" s="43"/>
      <c r="L5" s="41"/>
    </row>
    <row r="7" spans="5:12" s="31" customFormat="1" ht="15.75">
      <c r="E7" s="245" t="s">
        <v>209</v>
      </c>
      <c r="F7" s="245"/>
      <c r="G7" s="245"/>
      <c r="H7" s="245" t="s">
        <v>211</v>
      </c>
      <c r="I7" s="245"/>
      <c r="J7" s="245"/>
      <c r="K7" s="245"/>
      <c r="L7" s="245"/>
    </row>
    <row r="8" spans="5:12" s="31" customFormat="1" ht="15.75">
      <c r="E8" s="245" t="s">
        <v>210</v>
      </c>
      <c r="F8" s="245"/>
      <c r="G8" s="245"/>
      <c r="H8" s="85"/>
      <c r="I8" s="245" t="s">
        <v>271</v>
      </c>
      <c r="J8" s="245"/>
      <c r="K8" s="245"/>
      <c r="L8" s="91"/>
    </row>
    <row r="9" spans="5:12" s="31" customFormat="1" ht="15.75">
      <c r="E9" s="246" t="s">
        <v>270</v>
      </c>
      <c r="F9" s="246"/>
      <c r="G9" s="245"/>
      <c r="H9" s="85"/>
      <c r="I9" s="246" t="str">
        <f>E9</f>
        <v>30 APRIL</v>
      </c>
      <c r="J9" s="246"/>
      <c r="K9" s="245"/>
      <c r="L9" s="91"/>
    </row>
    <row r="10" spans="4:12" s="31" customFormat="1" ht="15.75">
      <c r="D10" s="35"/>
      <c r="E10" s="182">
        <v>2007</v>
      </c>
      <c r="F10" s="44"/>
      <c r="G10" s="182">
        <v>2006</v>
      </c>
      <c r="H10" s="85"/>
      <c r="I10" s="182">
        <f>E10</f>
        <v>2007</v>
      </c>
      <c r="J10" s="44"/>
      <c r="K10" s="182">
        <f>G10</f>
        <v>2006</v>
      </c>
      <c r="L10" s="91"/>
    </row>
    <row r="11" spans="5:12" s="31" customFormat="1" ht="15.75">
      <c r="E11" s="161" t="s">
        <v>11</v>
      </c>
      <c r="F11" s="44"/>
      <c r="G11" s="161" t="s">
        <v>11</v>
      </c>
      <c r="H11" s="85"/>
      <c r="I11" s="161" t="s">
        <v>11</v>
      </c>
      <c r="J11" s="44"/>
      <c r="K11" s="161" t="s">
        <v>11</v>
      </c>
      <c r="L11" s="91"/>
    </row>
    <row r="12" spans="5:12" s="31" customFormat="1" ht="15.75">
      <c r="E12" s="161"/>
      <c r="F12" s="44"/>
      <c r="G12" s="161" t="s">
        <v>12</v>
      </c>
      <c r="H12" s="85"/>
      <c r="I12" s="161"/>
      <c r="J12" s="44"/>
      <c r="K12" s="161" t="s">
        <v>12</v>
      </c>
      <c r="L12" s="91"/>
    </row>
    <row r="13" spans="5:12" s="31" customFormat="1" ht="15">
      <c r="E13" s="98"/>
      <c r="F13" s="74"/>
      <c r="G13" s="98"/>
      <c r="H13" s="86"/>
      <c r="I13" s="98"/>
      <c r="J13" s="74"/>
      <c r="K13" s="98"/>
      <c r="L13" s="91"/>
    </row>
    <row r="14" spans="1:12" s="31" customFormat="1" ht="32.25" customHeight="1">
      <c r="A14" s="31" t="s">
        <v>3</v>
      </c>
      <c r="E14" s="95">
        <v>30340</v>
      </c>
      <c r="F14" s="75"/>
      <c r="G14" s="95">
        <v>23945</v>
      </c>
      <c r="H14" s="87"/>
      <c r="I14" s="95">
        <v>129645</v>
      </c>
      <c r="J14" s="75"/>
      <c r="K14" s="95">
        <v>114007</v>
      </c>
      <c r="L14" s="91"/>
    </row>
    <row r="15" spans="1:12" s="31" customFormat="1" ht="32.25" customHeight="1">
      <c r="A15" s="112" t="s">
        <v>4</v>
      </c>
      <c r="B15" s="112"/>
      <c r="C15" s="112"/>
      <c r="D15" s="112"/>
      <c r="E15" s="94">
        <v>-16707</v>
      </c>
      <c r="F15" s="68"/>
      <c r="G15" s="94">
        <v>-16652</v>
      </c>
      <c r="H15" s="113"/>
      <c r="I15" s="94">
        <v>-74848</v>
      </c>
      <c r="J15" s="68"/>
      <c r="K15" s="94">
        <v>-78599</v>
      </c>
      <c r="L15" s="91"/>
    </row>
    <row r="16" spans="1:12" s="31" customFormat="1" ht="32.25" customHeight="1">
      <c r="A16" s="7" t="s">
        <v>5</v>
      </c>
      <c r="E16" s="95">
        <f>SUM(E14:E15)</f>
        <v>13633</v>
      </c>
      <c r="F16" s="75"/>
      <c r="G16" s="95">
        <f>SUM(G14:G15)</f>
        <v>7293</v>
      </c>
      <c r="H16" s="87"/>
      <c r="I16" s="95">
        <f>SUM(I14:I15)</f>
        <v>54797</v>
      </c>
      <c r="J16" s="75"/>
      <c r="K16" s="95">
        <f>SUM(K14:K15)</f>
        <v>35408</v>
      </c>
      <c r="L16" s="91"/>
    </row>
    <row r="17" spans="1:12" s="31" customFormat="1" ht="32.25" customHeight="1">
      <c r="A17" s="6" t="s">
        <v>6</v>
      </c>
      <c r="E17" s="95">
        <f>3089+100</f>
        <v>3189</v>
      </c>
      <c r="F17" s="75"/>
      <c r="G17" s="95">
        <v>1735</v>
      </c>
      <c r="H17" s="87"/>
      <c r="I17" s="95">
        <f>11128+100</f>
        <v>11228</v>
      </c>
      <c r="J17" s="75"/>
      <c r="K17" s="95">
        <v>1876</v>
      </c>
      <c r="L17" s="91"/>
    </row>
    <row r="18" spans="1:12" s="31" customFormat="1" ht="32.25" customHeight="1">
      <c r="A18" s="31" t="s">
        <v>8</v>
      </c>
      <c r="E18" s="95">
        <v>-499</v>
      </c>
      <c r="F18" s="75"/>
      <c r="G18" s="95">
        <v>-518</v>
      </c>
      <c r="H18" s="87"/>
      <c r="I18" s="95">
        <v>-2427</v>
      </c>
      <c r="J18" s="75"/>
      <c r="K18" s="95">
        <v>-2406</v>
      </c>
      <c r="L18" s="91"/>
    </row>
    <row r="19" spans="1:12" s="31" customFormat="1" ht="32.25" customHeight="1">
      <c r="A19" s="31" t="s">
        <v>7</v>
      </c>
      <c r="E19" s="95">
        <v>-1025</v>
      </c>
      <c r="F19" s="75"/>
      <c r="G19" s="95">
        <v>-1102</v>
      </c>
      <c r="H19" s="87"/>
      <c r="I19" s="95">
        <v>-3723</v>
      </c>
      <c r="J19" s="75"/>
      <c r="K19" s="95">
        <v>-3595</v>
      </c>
      <c r="L19" s="91"/>
    </row>
    <row r="20" spans="1:12" s="31" customFormat="1" ht="32.25" customHeight="1">
      <c r="A20" s="31" t="s">
        <v>9</v>
      </c>
      <c r="E20" s="95">
        <v>-151</v>
      </c>
      <c r="F20" s="75"/>
      <c r="G20" s="95">
        <v>-670</v>
      </c>
      <c r="H20" s="87"/>
      <c r="I20" s="95">
        <v>-255</v>
      </c>
      <c r="J20" s="75"/>
      <c r="K20" s="95">
        <v>-1714</v>
      </c>
      <c r="L20" s="91"/>
    </row>
    <row r="21" spans="1:12" s="31" customFormat="1" ht="32.25" customHeight="1">
      <c r="A21" s="112" t="s">
        <v>32</v>
      </c>
      <c r="B21" s="112"/>
      <c r="C21" s="112"/>
      <c r="D21" s="112"/>
      <c r="E21" s="94">
        <v>-1669</v>
      </c>
      <c r="F21" s="68"/>
      <c r="G21" s="94">
        <v>-1790</v>
      </c>
      <c r="H21" s="113"/>
      <c r="I21" s="94">
        <v>-6050</v>
      </c>
      <c r="J21" s="68"/>
      <c r="K21" s="94">
        <v>-6785</v>
      </c>
      <c r="L21" s="91"/>
    </row>
    <row r="22" spans="1:12" s="31" customFormat="1" ht="32.25" customHeight="1">
      <c r="A22" s="240" t="s">
        <v>274</v>
      </c>
      <c r="B22" s="142"/>
      <c r="C22" s="142"/>
      <c r="D22" s="142"/>
      <c r="E22" s="183">
        <f>SUM(E16:E21)</f>
        <v>13478</v>
      </c>
      <c r="F22" s="143"/>
      <c r="G22" s="183">
        <f>SUM(G16:G21)</f>
        <v>4948</v>
      </c>
      <c r="H22" s="144"/>
      <c r="I22" s="183">
        <f>SUM(I16:I21)</f>
        <v>53570</v>
      </c>
      <c r="J22" s="143"/>
      <c r="K22" s="183">
        <f>SUM(K16:K21)</f>
        <v>22784</v>
      </c>
      <c r="L22" s="91"/>
    </row>
    <row r="23" spans="1:12" s="31" customFormat="1" ht="32.25" customHeight="1">
      <c r="A23" s="112" t="s">
        <v>164</v>
      </c>
      <c r="B23" s="112"/>
      <c r="C23" s="112"/>
      <c r="D23" s="112"/>
      <c r="E23" s="94">
        <f>2760-292-125</f>
        <v>2343</v>
      </c>
      <c r="F23" s="68"/>
      <c r="G23" s="94">
        <v>1814</v>
      </c>
      <c r="H23" s="114" t="s">
        <v>155</v>
      </c>
      <c r="I23" s="94">
        <v>9506</v>
      </c>
      <c r="J23" s="68"/>
      <c r="K23" s="94">
        <v>6634</v>
      </c>
      <c r="L23" s="91" t="s">
        <v>155</v>
      </c>
    </row>
    <row r="24" spans="1:12" s="31" customFormat="1" ht="32.25" customHeight="1">
      <c r="A24" s="7" t="s">
        <v>165</v>
      </c>
      <c r="E24" s="95">
        <f>SUM(E22:E23)</f>
        <v>15821</v>
      </c>
      <c r="F24" s="67"/>
      <c r="G24" s="95">
        <f>SUM(G22:G23)</f>
        <v>6762</v>
      </c>
      <c r="H24" s="88"/>
      <c r="I24" s="95">
        <f>SUM(I22:I23)</f>
        <v>63076</v>
      </c>
      <c r="J24" s="67"/>
      <c r="K24" s="95">
        <f>SUM(K22:K23)</f>
        <v>29418</v>
      </c>
      <c r="L24" s="91"/>
    </row>
    <row r="25" spans="1:12" s="31" customFormat="1" ht="32.25" customHeight="1">
      <c r="A25" s="31" t="s">
        <v>166</v>
      </c>
      <c r="E25" s="95">
        <f>-'NOTES(2)'!F133</f>
        <v>-3050</v>
      </c>
      <c r="F25" s="75"/>
      <c r="G25" s="95">
        <v>-965</v>
      </c>
      <c r="H25" s="83" t="s">
        <v>155</v>
      </c>
      <c r="I25" s="95">
        <f>-'NOTES(2)'!I133</f>
        <v>-11173</v>
      </c>
      <c r="J25" s="75"/>
      <c r="K25" s="95">
        <v>-5323</v>
      </c>
      <c r="L25" s="91" t="s">
        <v>155</v>
      </c>
    </row>
    <row r="26" spans="1:13" s="31" customFormat="1" ht="32.25" customHeight="1" thickBot="1">
      <c r="A26" s="115" t="s">
        <v>10</v>
      </c>
      <c r="B26" s="116"/>
      <c r="C26" s="116"/>
      <c r="D26" s="116"/>
      <c r="E26" s="96">
        <f>SUM(E24:E25)</f>
        <v>12771</v>
      </c>
      <c r="F26" s="69"/>
      <c r="G26" s="96">
        <f>SUM(G24:G25)</f>
        <v>5797</v>
      </c>
      <c r="H26" s="117"/>
      <c r="I26" s="96">
        <f>SUM(I24:I25)</f>
        <v>51903</v>
      </c>
      <c r="J26" s="69"/>
      <c r="K26" s="96">
        <f>SUM(K24:K25)</f>
        <v>24095</v>
      </c>
      <c r="L26" s="91"/>
      <c r="M26" s="67"/>
    </row>
    <row r="27" spans="5:12" s="31" customFormat="1" ht="6" customHeight="1">
      <c r="E27" s="95"/>
      <c r="F27" s="75"/>
      <c r="G27" s="95"/>
      <c r="H27" s="87"/>
      <c r="I27" s="95"/>
      <c r="J27" s="75"/>
      <c r="K27" s="95"/>
      <c r="L27" s="91"/>
    </row>
    <row r="28" spans="1:12" s="31" customFormat="1" ht="5.25" customHeight="1">
      <c r="A28" s="42"/>
      <c r="E28" s="95"/>
      <c r="F28" s="75"/>
      <c r="G28" s="95"/>
      <c r="H28" s="87"/>
      <c r="I28" s="95"/>
      <c r="J28" s="75"/>
      <c r="K28" s="95"/>
      <c r="L28" s="91"/>
    </row>
    <row r="29" spans="1:12" s="31" customFormat="1" ht="24" customHeight="1" thickBot="1">
      <c r="A29" s="120" t="s">
        <v>204</v>
      </c>
      <c r="B29" s="120"/>
      <c r="C29" s="120"/>
      <c r="D29" s="120"/>
      <c r="E29" s="184">
        <f>E26/'BS'!E36*100</f>
        <v>9.530241408902652</v>
      </c>
      <c r="F29" s="118"/>
      <c r="G29" s="184">
        <f>G26/'BS'!G36*100</f>
        <v>4.3259579866422895</v>
      </c>
      <c r="H29" s="119"/>
      <c r="I29" s="184">
        <f>I26/'BS'!E36*100</f>
        <v>38.7321368605649</v>
      </c>
      <c r="J29" s="70"/>
      <c r="K29" s="184">
        <f>K26/'BS'!G36*100</f>
        <v>17.980672362971532</v>
      </c>
      <c r="L29" s="91"/>
    </row>
    <row r="30" spans="5:12" s="31" customFormat="1" ht="5.25" customHeight="1">
      <c r="E30" s="95"/>
      <c r="F30" s="75"/>
      <c r="G30" s="95"/>
      <c r="H30" s="87"/>
      <c r="I30" s="95"/>
      <c r="J30" s="75"/>
      <c r="K30" s="95"/>
      <c r="L30" s="91"/>
    </row>
    <row r="31" spans="1:12" s="31" customFormat="1" ht="29.25" customHeight="1" thickBot="1">
      <c r="A31" s="121" t="s">
        <v>205</v>
      </c>
      <c r="B31" s="120"/>
      <c r="C31" s="120"/>
      <c r="D31" s="120"/>
      <c r="E31" s="184">
        <f>E29</f>
        <v>9.530241408902652</v>
      </c>
      <c r="F31" s="70"/>
      <c r="G31" s="184">
        <f>G29</f>
        <v>4.3259579866422895</v>
      </c>
      <c r="H31" s="119"/>
      <c r="I31" s="184">
        <f>I29</f>
        <v>38.7321368605649</v>
      </c>
      <c r="J31" s="70"/>
      <c r="K31" s="184">
        <f>K29</f>
        <v>17.980672362971532</v>
      </c>
      <c r="L31" s="91"/>
    </row>
    <row r="32" spans="1:12" s="31" customFormat="1" ht="15" customHeight="1">
      <c r="A32" s="43"/>
      <c r="E32" s="185"/>
      <c r="F32" s="75"/>
      <c r="G32" s="185"/>
      <c r="H32" s="87"/>
      <c r="I32" s="185"/>
      <c r="J32" s="75"/>
      <c r="K32" s="185"/>
      <c r="L32" s="91"/>
    </row>
    <row r="33" spans="5:12" s="31" customFormat="1" ht="15">
      <c r="E33" s="98"/>
      <c r="F33" s="74"/>
      <c r="G33" s="98"/>
      <c r="H33" s="86"/>
      <c r="I33" s="98"/>
      <c r="J33" s="74"/>
      <c r="K33" s="98"/>
      <c r="L33" s="91"/>
    </row>
    <row r="34" spans="1:12" s="34" customFormat="1" ht="13.5" customHeight="1">
      <c r="A34" s="33" t="s">
        <v>155</v>
      </c>
      <c r="E34" s="152"/>
      <c r="F34" s="77"/>
      <c r="G34" s="152"/>
      <c r="H34" s="89"/>
      <c r="I34" s="152"/>
      <c r="J34" s="77"/>
      <c r="K34" s="152"/>
      <c r="L34" s="92"/>
    </row>
    <row r="35" spans="1:20" s="34" customFormat="1" ht="13.5" customHeight="1">
      <c r="A35" s="33"/>
      <c r="E35" s="152"/>
      <c r="F35" s="77"/>
      <c r="G35" s="152"/>
      <c r="H35" s="89"/>
      <c r="I35" s="152"/>
      <c r="J35" s="77"/>
      <c r="K35" s="152"/>
      <c r="L35" s="92"/>
      <c r="T35" s="34" t="s">
        <v>13</v>
      </c>
    </row>
    <row r="36" spans="1:12" s="34" customFormat="1" ht="13.5" customHeight="1">
      <c r="A36" s="33"/>
      <c r="E36" s="152"/>
      <c r="F36" s="77"/>
      <c r="G36" s="152"/>
      <c r="H36" s="89"/>
      <c r="I36" s="152"/>
      <c r="J36" s="77"/>
      <c r="K36" s="152"/>
      <c r="L36" s="92"/>
    </row>
    <row r="37" spans="1:16" s="5" customFormat="1" ht="15.75" customHeight="1">
      <c r="A37" s="3"/>
      <c r="B37" s="4"/>
      <c r="C37" s="4"/>
      <c r="D37" s="4"/>
      <c r="E37" s="100"/>
      <c r="F37" s="76"/>
      <c r="G37" s="100"/>
      <c r="H37" s="90"/>
      <c r="I37" s="100"/>
      <c r="J37" s="76"/>
      <c r="K37" s="100"/>
      <c r="L37" s="93"/>
      <c r="M37" s="4"/>
      <c r="N37" s="4"/>
      <c r="O37" s="4"/>
      <c r="P37" s="4"/>
    </row>
    <row r="38" spans="1:20" s="34" customFormat="1" ht="13.5" customHeight="1">
      <c r="A38" s="33"/>
      <c r="E38" s="152"/>
      <c r="F38" s="77"/>
      <c r="G38" s="152"/>
      <c r="H38" s="89"/>
      <c r="I38" s="152"/>
      <c r="J38" s="77"/>
      <c r="K38" s="152"/>
      <c r="L38" s="92"/>
      <c r="T38" s="34" t="s">
        <v>13</v>
      </c>
    </row>
    <row r="39" spans="1:12" s="34" customFormat="1" ht="13.5" customHeight="1">
      <c r="A39" s="33"/>
      <c r="E39" s="152"/>
      <c r="F39" s="77"/>
      <c r="G39" s="152"/>
      <c r="H39" s="89"/>
      <c r="I39" s="152"/>
      <c r="J39" s="77"/>
      <c r="K39" s="152"/>
      <c r="L39" s="92"/>
    </row>
    <row r="40" spans="1:16" s="5" customFormat="1" ht="9" customHeight="1">
      <c r="A40" s="3"/>
      <c r="B40" s="4"/>
      <c r="C40" s="4"/>
      <c r="D40" s="4"/>
      <c r="E40" s="100"/>
      <c r="F40" s="76"/>
      <c r="G40" s="100"/>
      <c r="H40" s="90"/>
      <c r="I40" s="100"/>
      <c r="J40" s="76"/>
      <c r="K40" s="100"/>
      <c r="L40" s="93"/>
      <c r="M40" s="4"/>
      <c r="N40" s="4"/>
      <c r="O40" s="4"/>
      <c r="P40" s="4"/>
    </row>
    <row r="41" spans="1:16" s="5" customFormat="1" ht="8.25" customHeight="1">
      <c r="A41" s="3"/>
      <c r="B41" s="4"/>
      <c r="C41" s="4"/>
      <c r="D41" s="4"/>
      <c r="E41" s="100"/>
      <c r="F41" s="76"/>
      <c r="G41" s="100"/>
      <c r="H41" s="90"/>
      <c r="I41" s="100"/>
      <c r="J41" s="76"/>
      <c r="K41" s="100"/>
      <c r="L41" s="93"/>
      <c r="M41" s="4"/>
      <c r="N41" s="4"/>
      <c r="O41" s="4"/>
      <c r="P41" s="4"/>
    </row>
    <row r="42" spans="1:16" s="5" customFormat="1" ht="15.75" customHeight="1">
      <c r="A42" s="3"/>
      <c r="B42" s="4"/>
      <c r="C42" s="4"/>
      <c r="D42" s="4"/>
      <c r="E42" s="100"/>
      <c r="F42" s="76"/>
      <c r="G42" s="100"/>
      <c r="H42" s="90"/>
      <c r="I42" s="100"/>
      <c r="J42" s="76"/>
      <c r="K42" s="100"/>
      <c r="L42" s="93"/>
      <c r="M42" s="4"/>
      <c r="N42" s="4"/>
      <c r="O42" s="4"/>
      <c r="P42" s="4"/>
    </row>
  </sheetData>
  <mergeCells count="6">
    <mergeCell ref="E7:G7"/>
    <mergeCell ref="E9:G9"/>
    <mergeCell ref="I9:K9"/>
    <mergeCell ref="E8:G8"/>
    <mergeCell ref="I8:K8"/>
    <mergeCell ref="H7:L7"/>
  </mergeCells>
  <printOptions/>
  <pageMargins left="1" right="0.25" top="0.52" bottom="0.41" header="0.5" footer="0.38"/>
  <pageSetup firstPageNumber="1" useFirstPageNumber="1" horizontalDpi="600" verticalDpi="600" orientation="portrait" paperSize="9" scale="95" r:id="rId2"/>
  <headerFooter alignWithMargins="0">
    <oddHeader>&amp;R
</oddHeader>
    <oddFooter>&amp;C&amp;P</oddFooter>
  </headerFooter>
  <drawing r:id="rId1"/>
</worksheet>
</file>

<file path=xl/worksheets/sheet2.xml><?xml version="1.0" encoding="utf-8"?>
<worksheet xmlns="http://schemas.openxmlformats.org/spreadsheetml/2006/main" xmlns:r="http://schemas.openxmlformats.org/officeDocument/2006/relationships">
  <dimension ref="A1:T63"/>
  <sheetViews>
    <sheetView view="pageBreakPreview" zoomScaleSheetLayoutView="100" workbookViewId="0" topLeftCell="A37">
      <selection activeCell="C68" sqref="C68"/>
    </sheetView>
  </sheetViews>
  <sheetFormatPr defaultColWidth="9.140625" defaultRowHeight="12.75"/>
  <cols>
    <col min="1" max="2" width="9.140625" style="172" customWidth="1"/>
    <col min="3" max="3" width="26.00390625" style="172" customWidth="1"/>
    <col min="4" max="4" width="2.421875" style="172" customWidth="1"/>
    <col min="5" max="5" width="18.421875" style="172" customWidth="1"/>
    <col min="6" max="6" width="2.28125" style="173" customWidth="1"/>
    <col min="7" max="7" width="23.140625" style="176" customWidth="1"/>
    <col min="8" max="8" width="1.7109375" style="172" customWidth="1"/>
    <col min="9" max="16384" width="9.140625" style="172" customWidth="1"/>
  </cols>
  <sheetData>
    <row r="1" spans="1:7" ht="18">
      <c r="A1" s="1" t="s">
        <v>0</v>
      </c>
      <c r="G1" s="169"/>
    </row>
    <row r="2" ht="15" customHeight="1">
      <c r="A2" s="172" t="s">
        <v>1</v>
      </c>
    </row>
    <row r="4" spans="1:7" s="6" customFormat="1" ht="15.75">
      <c r="A4" s="66" t="s">
        <v>175</v>
      </c>
      <c r="F4" s="9"/>
      <c r="G4" s="43"/>
    </row>
    <row r="5" spans="1:7" s="6" customFormat="1" ht="15.75">
      <c r="A5" s="66" t="s">
        <v>272</v>
      </c>
      <c r="F5" s="9"/>
      <c r="G5" s="43"/>
    </row>
    <row r="6" spans="1:7" s="6" customFormat="1" ht="2.25" customHeight="1">
      <c r="A6" s="66"/>
      <c r="F6" s="9"/>
      <c r="G6" s="43"/>
    </row>
    <row r="7" spans="5:7" s="31" customFormat="1" ht="15.75">
      <c r="E7" s="8" t="s">
        <v>215</v>
      </c>
      <c r="F7" s="44"/>
      <c r="G7" s="8" t="s">
        <v>247</v>
      </c>
    </row>
    <row r="8" spans="4:7" s="31" customFormat="1" ht="15.75">
      <c r="D8" s="35"/>
      <c r="E8" s="146" t="s">
        <v>216</v>
      </c>
      <c r="F8" s="72"/>
      <c r="G8" s="149" t="s">
        <v>217</v>
      </c>
    </row>
    <row r="9" spans="4:7" s="31" customFormat="1" ht="15.75">
      <c r="D9" s="35"/>
      <c r="E9" s="147" t="s">
        <v>273</v>
      </c>
      <c r="F9" s="73"/>
      <c r="G9" s="150" t="s">
        <v>218</v>
      </c>
    </row>
    <row r="10" spans="5:7" s="31" customFormat="1" ht="14.25" customHeight="1">
      <c r="E10" s="8" t="s">
        <v>212</v>
      </c>
      <c r="F10" s="44"/>
      <c r="G10" s="148" t="s">
        <v>213</v>
      </c>
    </row>
    <row r="11" spans="5:7" s="31" customFormat="1" ht="13.5" customHeight="1">
      <c r="E11" s="35"/>
      <c r="F11" s="44"/>
      <c r="G11" s="148" t="s">
        <v>214</v>
      </c>
    </row>
    <row r="12" spans="1:7" s="31" customFormat="1" ht="15.75">
      <c r="A12" s="7" t="s">
        <v>14</v>
      </c>
      <c r="F12" s="74"/>
      <c r="G12" s="98"/>
    </row>
    <row r="13" spans="1:7" s="31" customFormat="1" ht="3" customHeight="1">
      <c r="A13" s="7"/>
      <c r="F13" s="74"/>
      <c r="G13" s="98"/>
    </row>
    <row r="14" spans="1:7" s="31" customFormat="1" ht="15.75">
      <c r="A14" s="7" t="s">
        <v>15</v>
      </c>
      <c r="E14" s="67"/>
      <c r="F14" s="75"/>
      <c r="G14" s="95"/>
    </row>
    <row r="15" spans="1:8" s="31" customFormat="1" ht="15">
      <c r="A15" s="31" t="s">
        <v>177</v>
      </c>
      <c r="E15" s="186">
        <v>194388</v>
      </c>
      <c r="F15" s="75"/>
      <c r="G15" s="95">
        <v>185439</v>
      </c>
      <c r="H15" s="31" t="s">
        <v>155</v>
      </c>
    </row>
    <row r="16" spans="1:8" s="31" customFormat="1" ht="15">
      <c r="A16" s="31" t="s">
        <v>285</v>
      </c>
      <c r="E16" s="186">
        <v>78152</v>
      </c>
      <c r="F16" s="75"/>
      <c r="G16" s="95">
        <v>72723</v>
      </c>
      <c r="H16" s="31" t="s">
        <v>155</v>
      </c>
    </row>
    <row r="17" spans="1:7" s="31" customFormat="1" ht="15">
      <c r="A17" s="31" t="s">
        <v>33</v>
      </c>
      <c r="E17" s="145">
        <v>1264</v>
      </c>
      <c r="F17" s="75"/>
      <c r="G17" s="95">
        <v>1264</v>
      </c>
    </row>
    <row r="18" spans="1:8" s="31" customFormat="1" ht="15">
      <c r="A18" s="31" t="s">
        <v>16</v>
      </c>
      <c r="E18" s="145">
        <f>166529+100</f>
        <v>166629</v>
      </c>
      <c r="F18" s="75"/>
      <c r="G18" s="95">
        <f>200840-1949</f>
        <v>198891</v>
      </c>
      <c r="H18" s="31" t="s">
        <v>155</v>
      </c>
    </row>
    <row r="19" spans="1:7" s="31" customFormat="1" ht="15">
      <c r="A19" s="31" t="s">
        <v>18</v>
      </c>
      <c r="E19" s="186">
        <v>15447</v>
      </c>
      <c r="F19" s="75"/>
      <c r="G19" s="95">
        <v>5902</v>
      </c>
    </row>
    <row r="20" spans="1:7" s="31" customFormat="1" ht="15">
      <c r="A20" s="31" t="s">
        <v>19</v>
      </c>
      <c r="E20" s="145">
        <v>18628</v>
      </c>
      <c r="F20" s="75"/>
      <c r="G20" s="95">
        <v>18628</v>
      </c>
    </row>
    <row r="21" spans="1:7" s="31" customFormat="1" ht="15">
      <c r="A21" s="31" t="s">
        <v>17</v>
      </c>
      <c r="E21" s="186">
        <v>0</v>
      </c>
      <c r="F21" s="75"/>
      <c r="G21" s="95">
        <v>5710</v>
      </c>
    </row>
    <row r="22" spans="1:7" s="31" customFormat="1" ht="15">
      <c r="A22" s="123"/>
      <c r="B22" s="123"/>
      <c r="C22" s="123"/>
      <c r="D22" s="123"/>
      <c r="E22" s="187">
        <f>SUM(E15:E21)</f>
        <v>474508</v>
      </c>
      <c r="F22" s="71"/>
      <c r="G22" s="99">
        <f>SUM(G15:G21)</f>
        <v>488557</v>
      </c>
    </row>
    <row r="23" spans="5:7" s="31" customFormat="1" ht="6.75" customHeight="1">
      <c r="E23" s="145"/>
      <c r="F23" s="75"/>
      <c r="G23" s="95"/>
    </row>
    <row r="24" spans="1:7" s="31" customFormat="1" ht="15.75">
      <c r="A24" s="7" t="s">
        <v>20</v>
      </c>
      <c r="E24" s="145"/>
      <c r="F24" s="75"/>
      <c r="G24" s="95"/>
    </row>
    <row r="25" spans="1:7" s="31" customFormat="1" ht="15">
      <c r="A25" s="6" t="s">
        <v>21</v>
      </c>
      <c r="E25" s="186">
        <v>5351</v>
      </c>
      <c r="F25" s="75"/>
      <c r="G25" s="95">
        <v>4384</v>
      </c>
    </row>
    <row r="26" spans="1:7" s="31" customFormat="1" ht="15">
      <c r="A26" s="6" t="s">
        <v>22</v>
      </c>
      <c r="E26" s="186">
        <v>5738</v>
      </c>
      <c r="F26" s="75"/>
      <c r="G26" s="95">
        <v>4884</v>
      </c>
    </row>
    <row r="27" spans="1:10" s="31" customFormat="1" ht="15">
      <c r="A27" s="6" t="s">
        <v>23</v>
      </c>
      <c r="E27" s="186">
        <v>6298</v>
      </c>
      <c r="F27" s="75"/>
      <c r="G27" s="95">
        <v>7491</v>
      </c>
      <c r="J27" s="31" t="s">
        <v>151</v>
      </c>
    </row>
    <row r="28" spans="1:7" s="31" customFormat="1" ht="15">
      <c r="A28" s="6" t="s">
        <v>24</v>
      </c>
      <c r="E28" s="186">
        <v>8986</v>
      </c>
      <c r="F28" s="75"/>
      <c r="G28" s="95">
        <v>7367</v>
      </c>
    </row>
    <row r="29" spans="1:7" s="31" customFormat="1" ht="15">
      <c r="A29" s="6" t="s">
        <v>25</v>
      </c>
      <c r="E29" s="186">
        <v>132415</v>
      </c>
      <c r="F29" s="75"/>
      <c r="G29" s="95">
        <v>79861</v>
      </c>
    </row>
    <row r="30" spans="1:7" s="31" customFormat="1" ht="15.75">
      <c r="A30" s="124"/>
      <c r="B30" s="123"/>
      <c r="C30" s="123"/>
      <c r="D30" s="123"/>
      <c r="E30" s="187">
        <f>SUM(E25:E29)</f>
        <v>158788</v>
      </c>
      <c r="F30" s="71"/>
      <c r="G30" s="99">
        <f>SUM(G25:G29)</f>
        <v>103987</v>
      </c>
    </row>
    <row r="31" spans="1:7" s="31" customFormat="1" ht="16.5" thickBot="1">
      <c r="A31" s="115" t="s">
        <v>26</v>
      </c>
      <c r="B31" s="116"/>
      <c r="C31" s="116"/>
      <c r="D31" s="116"/>
      <c r="E31" s="188">
        <f>E22+E30</f>
        <v>633296</v>
      </c>
      <c r="F31" s="69"/>
      <c r="G31" s="96">
        <f>G22+G30</f>
        <v>592544</v>
      </c>
    </row>
    <row r="32" spans="5:7" s="31" customFormat="1" ht="15">
      <c r="E32" s="145"/>
      <c r="F32" s="75"/>
      <c r="G32" s="95"/>
    </row>
    <row r="33" spans="1:7" s="31" customFormat="1" ht="15.75">
      <c r="A33" s="7" t="s">
        <v>27</v>
      </c>
      <c r="E33" s="145"/>
      <c r="F33" s="75"/>
      <c r="G33" s="95"/>
    </row>
    <row r="34" spans="1:7" s="31" customFormat="1" ht="3" customHeight="1">
      <c r="A34" s="7"/>
      <c r="E34" s="145"/>
      <c r="F34" s="75"/>
      <c r="G34" s="95"/>
    </row>
    <row r="35" spans="1:7" s="31" customFormat="1" ht="15.75">
      <c r="A35" s="7" t="s">
        <v>78</v>
      </c>
      <c r="E35" s="145"/>
      <c r="F35" s="75"/>
      <c r="G35" s="95"/>
    </row>
    <row r="36" spans="1:7" s="31" customFormat="1" ht="15">
      <c r="A36" s="6" t="s">
        <v>28</v>
      </c>
      <c r="E36" s="145">
        <f>SOCIE!B41</f>
        <v>134005</v>
      </c>
      <c r="F36" s="75"/>
      <c r="G36" s="95">
        <f>SOCIE!B61</f>
        <v>134005</v>
      </c>
    </row>
    <row r="37" spans="1:7" s="31" customFormat="1" ht="15">
      <c r="A37" s="6" t="s">
        <v>29</v>
      </c>
      <c r="E37" s="145">
        <f>SOCIE!D41</f>
        <v>6346</v>
      </c>
      <c r="F37" s="75"/>
      <c r="G37" s="95">
        <v>6346</v>
      </c>
    </row>
    <row r="38" spans="1:7" s="31" customFormat="1" ht="15">
      <c r="A38" s="6" t="s">
        <v>30</v>
      </c>
      <c r="E38" s="145">
        <f>SOCIE!F41</f>
        <v>42486</v>
      </c>
      <c r="F38" s="75"/>
      <c r="G38" s="95">
        <v>41129</v>
      </c>
    </row>
    <row r="39" spans="1:7" s="31" customFormat="1" ht="15">
      <c r="A39" s="6" t="s">
        <v>208</v>
      </c>
      <c r="E39" s="145">
        <f>SOCIE!H41</f>
        <v>0</v>
      </c>
      <c r="F39" s="75"/>
      <c r="G39" s="95">
        <v>871</v>
      </c>
    </row>
    <row r="40" spans="1:8" s="31" customFormat="1" ht="15">
      <c r="A40" s="6" t="s">
        <v>31</v>
      </c>
      <c r="E40" s="186">
        <f>SOCIE!J41</f>
        <v>412886</v>
      </c>
      <c r="F40" s="75"/>
      <c r="G40" s="95">
        <f>375508-1949</f>
        <v>373559</v>
      </c>
      <c r="H40" s="31" t="s">
        <v>155</v>
      </c>
    </row>
    <row r="41" spans="1:7" s="31" customFormat="1" ht="15.75">
      <c r="A41" s="124" t="s">
        <v>79</v>
      </c>
      <c r="B41" s="123"/>
      <c r="C41" s="123"/>
      <c r="D41" s="123"/>
      <c r="E41" s="187">
        <f>SUM(E36:E40)</f>
        <v>595723</v>
      </c>
      <c r="F41" s="71"/>
      <c r="G41" s="99">
        <f>SUM(G36:G40)</f>
        <v>555910</v>
      </c>
    </row>
    <row r="42" spans="5:7" s="31" customFormat="1" ht="9.75" customHeight="1">
      <c r="E42" s="186"/>
      <c r="F42" s="75"/>
      <c r="G42" s="95"/>
    </row>
    <row r="43" spans="1:7" s="31" customFormat="1" ht="15.75">
      <c r="A43" s="7" t="s">
        <v>80</v>
      </c>
      <c r="E43" s="186"/>
      <c r="F43" s="75"/>
      <c r="G43" s="95"/>
    </row>
    <row r="44" spans="1:7" s="31" customFormat="1" ht="15">
      <c r="A44" s="112" t="s">
        <v>34</v>
      </c>
      <c r="B44" s="112"/>
      <c r="C44" s="112"/>
      <c r="D44" s="112"/>
      <c r="E44" s="189">
        <v>21536</v>
      </c>
      <c r="F44" s="68"/>
      <c r="G44" s="94">
        <v>23118</v>
      </c>
    </row>
    <row r="45" spans="5:7" s="31" customFormat="1" ht="9.75" customHeight="1">
      <c r="E45" s="186"/>
      <c r="F45" s="75"/>
      <c r="G45" s="95"/>
    </row>
    <row r="46" spans="1:7" s="31" customFormat="1" ht="15.75">
      <c r="A46" s="7" t="s">
        <v>81</v>
      </c>
      <c r="E46" s="186"/>
      <c r="F46" s="75"/>
      <c r="G46" s="95"/>
    </row>
    <row r="47" spans="1:7" s="31" customFormat="1" ht="15">
      <c r="A47" s="31" t="s">
        <v>82</v>
      </c>
      <c r="E47" s="186">
        <v>4046</v>
      </c>
      <c r="F47" s="75"/>
      <c r="G47" s="95">
        <v>3016</v>
      </c>
    </row>
    <row r="48" spans="1:7" s="31" customFormat="1" ht="15">
      <c r="A48" s="31" t="s">
        <v>83</v>
      </c>
      <c r="E48" s="186">
        <v>10422</v>
      </c>
      <c r="F48" s="75"/>
      <c r="G48" s="95">
        <v>10420</v>
      </c>
    </row>
    <row r="49" spans="1:7" s="31" customFormat="1" ht="15">
      <c r="A49" s="112" t="s">
        <v>84</v>
      </c>
      <c r="B49" s="112"/>
      <c r="C49" s="112"/>
      <c r="D49" s="112"/>
      <c r="E49" s="186">
        <f>1129+440</f>
        <v>1569</v>
      </c>
      <c r="F49" s="68"/>
      <c r="G49" s="95">
        <v>80</v>
      </c>
    </row>
    <row r="50" spans="1:7" s="31" customFormat="1" ht="15">
      <c r="A50" s="112"/>
      <c r="B50" s="112"/>
      <c r="C50" s="112"/>
      <c r="D50" s="112"/>
      <c r="E50" s="187">
        <f>SUM(E47:E49)</f>
        <v>16037</v>
      </c>
      <c r="F50" s="68"/>
      <c r="G50" s="99">
        <f>SUM(G47:G49)</f>
        <v>13516</v>
      </c>
    </row>
    <row r="51" spans="1:7" s="31" customFormat="1" ht="15.75">
      <c r="A51" s="7" t="s">
        <v>85</v>
      </c>
      <c r="E51" s="190">
        <f>E44+E50</f>
        <v>37573</v>
      </c>
      <c r="F51" s="75"/>
      <c r="G51" s="125">
        <f>G44+G50</f>
        <v>36634</v>
      </c>
    </row>
    <row r="52" spans="1:7" s="31" customFormat="1" ht="16.5" thickBot="1">
      <c r="A52" s="115" t="s">
        <v>86</v>
      </c>
      <c r="B52" s="116"/>
      <c r="C52" s="116"/>
      <c r="D52" s="116"/>
      <c r="E52" s="188">
        <f>E41+E51</f>
        <v>633296</v>
      </c>
      <c r="F52" s="69"/>
      <c r="G52" s="96">
        <f>G41+G51</f>
        <v>592544</v>
      </c>
    </row>
    <row r="53" spans="1:12" s="5" customFormat="1" ht="20.25" customHeight="1" thickBot="1">
      <c r="A53" s="126" t="s">
        <v>176</v>
      </c>
      <c r="B53" s="127"/>
      <c r="C53" s="127"/>
      <c r="D53" s="127"/>
      <c r="E53" s="191">
        <f>E41/E36</f>
        <v>4.44552815193463</v>
      </c>
      <c r="F53" s="127"/>
      <c r="G53" s="128">
        <f>G41/G36</f>
        <v>4.1484272974889</v>
      </c>
      <c r="H53" s="4"/>
      <c r="I53" s="4"/>
      <c r="J53" s="4"/>
      <c r="K53" s="4"/>
      <c r="L53" s="4"/>
    </row>
    <row r="54" spans="1:12" s="5" customFormat="1" ht="6.75" customHeight="1">
      <c r="A54" s="3"/>
      <c r="B54" s="4"/>
      <c r="C54" s="4"/>
      <c r="D54" s="4"/>
      <c r="E54" s="4"/>
      <c r="F54" s="76"/>
      <c r="G54" s="100"/>
      <c r="H54" s="4"/>
      <c r="I54" s="4"/>
      <c r="J54" s="4"/>
      <c r="K54" s="4"/>
      <c r="L54" s="4"/>
    </row>
    <row r="55" spans="1:12" s="34" customFormat="1" ht="13.5" customHeight="1">
      <c r="A55" s="33" t="s">
        <v>155</v>
      </c>
      <c r="F55" s="77"/>
      <c r="H55" s="89"/>
      <c r="J55" s="77"/>
      <c r="L55" s="92"/>
    </row>
    <row r="56" spans="1:20" s="34" customFormat="1" ht="13.5" customHeight="1">
      <c r="A56" s="33"/>
      <c r="F56" s="77"/>
      <c r="H56" s="89"/>
      <c r="J56" s="77"/>
      <c r="L56" s="92"/>
      <c r="T56" s="34" t="s">
        <v>13</v>
      </c>
    </row>
    <row r="57" spans="1:12" s="34" customFormat="1" ht="13.5" customHeight="1">
      <c r="A57" s="33"/>
      <c r="F57" s="77"/>
      <c r="H57" s="89"/>
      <c r="J57" s="77"/>
      <c r="L57" s="92"/>
    </row>
    <row r="58" spans="1:12" s="34" customFormat="1" ht="13.5" customHeight="1">
      <c r="A58" s="33"/>
      <c r="F58" s="77"/>
      <c r="H58" s="89"/>
      <c r="J58" s="77"/>
      <c r="L58" s="92"/>
    </row>
    <row r="59" spans="1:12" s="5" customFormat="1" ht="13.5" customHeight="1">
      <c r="A59" s="3"/>
      <c r="B59" s="4"/>
      <c r="C59" s="4"/>
      <c r="D59" s="4"/>
      <c r="E59" s="4"/>
      <c r="F59" s="76"/>
      <c r="G59" s="100"/>
      <c r="H59" s="4"/>
      <c r="I59" s="4"/>
      <c r="J59" s="4"/>
      <c r="K59" s="4"/>
      <c r="L59" s="4"/>
    </row>
    <row r="60" spans="1:12" s="5" customFormat="1" ht="15.75" customHeight="1">
      <c r="A60" s="3"/>
      <c r="B60" s="4"/>
      <c r="C60" s="4"/>
      <c r="D60" s="4"/>
      <c r="E60" s="4"/>
      <c r="F60" s="76"/>
      <c r="G60" s="100"/>
      <c r="H60" s="4"/>
      <c r="I60" s="4"/>
      <c r="J60" s="4"/>
      <c r="K60" s="4"/>
      <c r="L60" s="4"/>
    </row>
    <row r="61" spans="1:12" s="5" customFormat="1" ht="10.5" customHeight="1">
      <c r="A61" s="3"/>
      <c r="B61" s="4"/>
      <c r="C61" s="4"/>
      <c r="D61" s="4"/>
      <c r="E61" s="4"/>
      <c r="F61" s="76"/>
      <c r="G61" s="100"/>
      <c r="H61" s="4"/>
      <c r="I61" s="4"/>
      <c r="J61" s="4"/>
      <c r="K61" s="4"/>
      <c r="L61" s="4"/>
    </row>
    <row r="62" spans="1:12" s="5" customFormat="1" ht="15.75" customHeight="1">
      <c r="A62" s="3"/>
      <c r="B62" s="4"/>
      <c r="C62" s="4"/>
      <c r="D62" s="4"/>
      <c r="E62" s="4"/>
      <c r="F62" s="76"/>
      <c r="G62" s="100"/>
      <c r="H62" s="4"/>
      <c r="I62" s="4"/>
      <c r="J62" s="4"/>
      <c r="K62" s="4"/>
      <c r="L62" s="4"/>
    </row>
    <row r="63" spans="1:12" s="5" customFormat="1" ht="15.75" customHeight="1">
      <c r="A63" s="3"/>
      <c r="B63" s="4"/>
      <c r="C63" s="4"/>
      <c r="D63" s="4"/>
      <c r="E63" s="4"/>
      <c r="F63" s="76"/>
      <c r="G63" s="100"/>
      <c r="H63" s="4"/>
      <c r="I63" s="4"/>
      <c r="J63" s="4"/>
      <c r="K63" s="4"/>
      <c r="L63" s="4"/>
    </row>
  </sheetData>
  <printOptions/>
  <pageMargins left="1.1" right="0.34" top="0.5" bottom="0.32" header="0.5" footer="0.28"/>
  <pageSetup firstPageNumber="2" useFirstPageNumber="1" horizontalDpi="600" verticalDpi="600" orientation="portrait" paperSize="9" scale="95" r:id="rId2"/>
  <headerFooter alignWithMargins="0">
    <oddFooter>&amp;C&amp;P</oddFooter>
  </headerFooter>
  <rowBreaks count="1" manualBreakCount="1">
    <brk id="61" max="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Y73"/>
  <sheetViews>
    <sheetView view="pageBreakPreview" zoomScaleSheetLayoutView="100" workbookViewId="0" topLeftCell="A43">
      <selection activeCell="O34" sqref="O34"/>
    </sheetView>
  </sheetViews>
  <sheetFormatPr defaultColWidth="9.140625" defaultRowHeight="12.75"/>
  <cols>
    <col min="1" max="1" width="32.7109375" style="43" customWidth="1"/>
    <col min="2" max="2" width="10.7109375" style="43" customWidth="1"/>
    <col min="3" max="3" width="1.1484375" style="43" customWidth="1"/>
    <col min="4" max="4" width="10.00390625" style="43" customWidth="1"/>
    <col min="5" max="5" width="1.1484375" style="43" customWidth="1"/>
    <col min="6" max="6" width="14.140625" style="43" customWidth="1"/>
    <col min="7" max="7" width="1.1484375" style="43" customWidth="1"/>
    <col min="8" max="8" width="16.28125" style="43" customWidth="1"/>
    <col min="9" max="9" width="1.1484375" style="43" customWidth="1"/>
    <col min="10" max="10" width="15.140625" style="43" customWidth="1"/>
    <col min="11" max="11" width="1.1484375" style="43" customWidth="1"/>
    <col min="12" max="12" width="12.7109375" style="43" customWidth="1"/>
    <col min="13" max="16384" width="9.140625" style="43" customWidth="1"/>
  </cols>
  <sheetData>
    <row r="1" spans="1:12" s="176" customFormat="1" ht="19.5">
      <c r="A1" s="220" t="s">
        <v>88</v>
      </c>
      <c r="L1" s="168"/>
    </row>
    <row r="2" s="176" customFormat="1" ht="15" customHeight="1">
      <c r="A2" s="221" t="s">
        <v>1</v>
      </c>
    </row>
    <row r="3" ht="15.75">
      <c r="A3" s="42"/>
    </row>
    <row r="4" s="223" customFormat="1" ht="15.75" customHeight="1">
      <c r="A4" s="222" t="s">
        <v>206</v>
      </c>
    </row>
    <row r="5" spans="1:9" s="223" customFormat="1" ht="15" customHeight="1">
      <c r="A5" s="222" t="s">
        <v>275</v>
      </c>
      <c r="D5" s="224"/>
      <c r="E5" s="224"/>
      <c r="F5" s="224"/>
      <c r="G5" s="224"/>
      <c r="H5" s="224"/>
      <c r="I5" s="224"/>
    </row>
    <row r="6" spans="1:9" ht="13.5" customHeight="1">
      <c r="A6" s="42"/>
      <c r="D6" s="148"/>
      <c r="E6" s="148"/>
      <c r="F6" s="148"/>
      <c r="G6" s="148"/>
      <c r="H6" s="148"/>
      <c r="I6" s="148"/>
    </row>
    <row r="7" spans="1:12" s="227" customFormat="1" ht="14.25" customHeight="1">
      <c r="A7" s="225"/>
      <c r="B7" s="226"/>
      <c r="C7" s="226"/>
      <c r="D7" s="247" t="s">
        <v>87</v>
      </c>
      <c r="E7" s="247"/>
      <c r="F7" s="247"/>
      <c r="G7" s="247"/>
      <c r="H7" s="247"/>
      <c r="I7" s="203"/>
      <c r="J7" s="203" t="s">
        <v>35</v>
      </c>
      <c r="K7" s="203"/>
      <c r="L7" s="226"/>
    </row>
    <row r="8" spans="1:12" s="227" customFormat="1" ht="14.25" customHeight="1">
      <c r="A8" s="225"/>
      <c r="B8" s="203" t="s">
        <v>36</v>
      </c>
      <c r="C8" s="203"/>
      <c r="D8" s="203" t="s">
        <v>36</v>
      </c>
      <c r="E8" s="203"/>
      <c r="F8" s="203" t="s">
        <v>37</v>
      </c>
      <c r="G8" s="203"/>
      <c r="H8" s="203" t="s">
        <v>38</v>
      </c>
      <c r="I8" s="203"/>
      <c r="J8" s="203" t="s">
        <v>39</v>
      </c>
      <c r="K8" s="203"/>
      <c r="L8" s="203"/>
    </row>
    <row r="9" spans="1:12" s="227" customFormat="1" ht="14.25" customHeight="1">
      <c r="A9" s="225"/>
      <c r="B9" s="182" t="s">
        <v>40</v>
      </c>
      <c r="C9" s="203"/>
      <c r="D9" s="182" t="s">
        <v>41</v>
      </c>
      <c r="E9" s="203"/>
      <c r="F9" s="182" t="s">
        <v>42</v>
      </c>
      <c r="G9" s="203"/>
      <c r="H9" s="182" t="s">
        <v>43</v>
      </c>
      <c r="I9" s="203"/>
      <c r="J9" s="182" t="s">
        <v>44</v>
      </c>
      <c r="K9" s="203"/>
      <c r="L9" s="182" t="s">
        <v>45</v>
      </c>
    </row>
    <row r="10" spans="1:12" s="227" customFormat="1" ht="14.25" customHeight="1">
      <c r="A10" s="225"/>
      <c r="B10" s="203" t="s">
        <v>11</v>
      </c>
      <c r="C10" s="203"/>
      <c r="D10" s="203" t="s">
        <v>11</v>
      </c>
      <c r="E10" s="203"/>
      <c r="F10" s="203" t="s">
        <v>11</v>
      </c>
      <c r="G10" s="203"/>
      <c r="H10" s="203" t="s">
        <v>11</v>
      </c>
      <c r="I10" s="203"/>
      <c r="J10" s="203" t="s">
        <v>11</v>
      </c>
      <c r="K10" s="203"/>
      <c r="L10" s="203" t="s">
        <v>11</v>
      </c>
    </row>
    <row r="11" spans="1:9" ht="14.25" customHeight="1">
      <c r="A11" s="45"/>
      <c r="B11" s="48"/>
      <c r="C11" s="48"/>
      <c r="D11" s="203"/>
      <c r="E11" s="203"/>
      <c r="F11" s="203"/>
      <c r="G11" s="203"/>
      <c r="H11" s="226"/>
      <c r="I11" s="226"/>
    </row>
    <row r="12" spans="1:9" ht="14.25" customHeight="1">
      <c r="A12" s="97" t="s">
        <v>276</v>
      </c>
      <c r="B12" s="48"/>
      <c r="C12" s="48"/>
      <c r="D12" s="203"/>
      <c r="E12" s="203"/>
      <c r="F12" s="203"/>
      <c r="G12" s="203"/>
      <c r="H12" s="226"/>
      <c r="I12" s="226"/>
    </row>
    <row r="13" spans="1:12" ht="14.25" customHeight="1">
      <c r="A13" s="45" t="s">
        <v>277</v>
      </c>
      <c r="B13" s="109"/>
      <c r="C13" s="109"/>
      <c r="D13" s="228"/>
      <c r="E13" s="228"/>
      <c r="F13" s="228"/>
      <c r="G13" s="228"/>
      <c r="H13" s="229"/>
      <c r="I13" s="229"/>
      <c r="J13" s="212"/>
      <c r="K13" s="212"/>
      <c r="L13" s="212"/>
    </row>
    <row r="14" spans="1:12" ht="14.25" customHeight="1">
      <c r="A14" s="45"/>
      <c r="B14" s="109"/>
      <c r="C14" s="109"/>
      <c r="D14" s="228"/>
      <c r="E14" s="228"/>
      <c r="F14" s="228"/>
      <c r="G14" s="228"/>
      <c r="H14" s="229"/>
      <c r="I14" s="229"/>
      <c r="J14" s="212"/>
      <c r="K14" s="212"/>
      <c r="L14" s="212"/>
    </row>
    <row r="15" spans="1:12" ht="14.25" customHeight="1">
      <c r="A15" s="46" t="s">
        <v>170</v>
      </c>
      <c r="B15" s="78"/>
      <c r="C15" s="78"/>
      <c r="D15" s="78"/>
      <c r="E15" s="78"/>
      <c r="F15" s="78"/>
      <c r="G15" s="78"/>
      <c r="H15" s="78"/>
      <c r="I15" s="78"/>
      <c r="J15" s="78"/>
      <c r="K15" s="78"/>
      <c r="L15" s="78"/>
    </row>
    <row r="16" spans="1:12" ht="14.25" customHeight="1">
      <c r="A16" s="47" t="s">
        <v>156</v>
      </c>
      <c r="B16" s="78">
        <v>134005</v>
      </c>
      <c r="C16" s="78"/>
      <c r="D16" s="78">
        <v>6346</v>
      </c>
      <c r="E16" s="78"/>
      <c r="F16" s="78">
        <v>41129</v>
      </c>
      <c r="G16" s="78"/>
      <c r="H16" s="78">
        <v>871</v>
      </c>
      <c r="I16" s="78"/>
      <c r="J16" s="78">
        <v>375508</v>
      </c>
      <c r="K16" s="78"/>
      <c r="L16" s="78">
        <f>SUM(B16:J16)</f>
        <v>557859</v>
      </c>
    </row>
    <row r="17" spans="1:12" ht="14.25" customHeight="1">
      <c r="A17" s="47" t="s">
        <v>157</v>
      </c>
      <c r="B17" s="78"/>
      <c r="C17" s="78"/>
      <c r="D17" s="78"/>
      <c r="E17" s="78"/>
      <c r="F17" s="78"/>
      <c r="G17" s="78"/>
      <c r="H17" s="78"/>
      <c r="I17" s="78"/>
      <c r="J17" s="78"/>
      <c r="K17" s="78"/>
      <c r="L17" s="78"/>
    </row>
    <row r="18" spans="1:12" ht="14.25" customHeight="1">
      <c r="A18" s="47" t="s">
        <v>251</v>
      </c>
      <c r="B18" s="78"/>
      <c r="C18" s="78"/>
      <c r="D18" s="78"/>
      <c r="E18" s="78"/>
      <c r="F18" s="78"/>
      <c r="G18" s="78"/>
      <c r="H18" s="78"/>
      <c r="I18" s="78"/>
      <c r="J18" s="78"/>
      <c r="K18" s="78"/>
      <c r="L18" s="78"/>
    </row>
    <row r="19" spans="1:12" ht="14.25" customHeight="1">
      <c r="A19" s="47" t="s">
        <v>158</v>
      </c>
      <c r="B19" s="78">
        <v>0</v>
      </c>
      <c r="C19" s="78"/>
      <c r="D19" s="78">
        <v>0</v>
      </c>
      <c r="E19" s="78"/>
      <c r="F19" s="78">
        <v>0</v>
      </c>
      <c r="G19" s="78"/>
      <c r="H19" s="78">
        <v>0</v>
      </c>
      <c r="I19" s="78"/>
      <c r="J19" s="78">
        <v>-1949</v>
      </c>
      <c r="K19" s="78"/>
      <c r="L19" s="78">
        <f>SUM(B19:J19)</f>
        <v>-1949</v>
      </c>
    </row>
    <row r="20" spans="1:12" ht="7.5" customHeight="1">
      <c r="A20" s="130"/>
      <c r="B20" s="230"/>
      <c r="C20" s="230"/>
      <c r="D20" s="230"/>
      <c r="E20" s="230"/>
      <c r="F20" s="230"/>
      <c r="G20" s="230"/>
      <c r="H20" s="230"/>
      <c r="I20" s="230"/>
      <c r="J20" s="230"/>
      <c r="K20" s="230"/>
      <c r="L20" s="230"/>
    </row>
    <row r="21" spans="1:12" ht="33.75" customHeight="1">
      <c r="A21" s="46" t="s">
        <v>252</v>
      </c>
      <c r="B21" s="78">
        <f aca="true" t="shared" si="0" ref="B21:L21">SUM(B16:B19)</f>
        <v>134005</v>
      </c>
      <c r="C21" s="78"/>
      <c r="D21" s="78">
        <f t="shared" si="0"/>
        <v>6346</v>
      </c>
      <c r="E21" s="78"/>
      <c r="F21" s="78">
        <f t="shared" si="0"/>
        <v>41129</v>
      </c>
      <c r="G21" s="78"/>
      <c r="H21" s="78">
        <f t="shared" si="0"/>
        <v>871</v>
      </c>
      <c r="I21" s="78"/>
      <c r="J21" s="78">
        <f t="shared" si="0"/>
        <v>373559</v>
      </c>
      <c r="K21" s="78"/>
      <c r="L21" s="78">
        <f t="shared" si="0"/>
        <v>555910</v>
      </c>
    </row>
    <row r="22" spans="1:12" ht="7.5" customHeight="1">
      <c r="A22" s="46"/>
      <c r="B22" s="78"/>
      <c r="C22" s="78"/>
      <c r="D22" s="78"/>
      <c r="E22" s="78"/>
      <c r="F22" s="78"/>
      <c r="G22" s="78"/>
      <c r="H22" s="78"/>
      <c r="I22" s="78"/>
      <c r="J22" s="78"/>
      <c r="K22" s="78"/>
      <c r="L22" s="78"/>
    </row>
    <row r="23" spans="1:12" ht="14.25" customHeight="1">
      <c r="A23" s="47" t="s">
        <v>280</v>
      </c>
      <c r="B23" s="78">
        <v>0</v>
      </c>
      <c r="C23" s="78"/>
      <c r="D23" s="78">
        <v>0</v>
      </c>
      <c r="E23" s="78"/>
      <c r="F23" s="78">
        <v>0</v>
      </c>
      <c r="G23" s="78"/>
      <c r="H23" s="78">
        <v>-871</v>
      </c>
      <c r="I23" s="78"/>
      <c r="J23" s="78">
        <v>871</v>
      </c>
      <c r="K23" s="78"/>
      <c r="L23" s="78">
        <f>SUM(B23:J23)</f>
        <v>0</v>
      </c>
    </row>
    <row r="24" spans="1:12" ht="7.5" customHeight="1">
      <c r="A24" s="241"/>
      <c r="B24" s="230"/>
      <c r="C24" s="230"/>
      <c r="D24" s="230"/>
      <c r="E24" s="230"/>
      <c r="F24" s="230"/>
      <c r="G24" s="230"/>
      <c r="H24" s="230"/>
      <c r="I24" s="230"/>
      <c r="J24" s="230"/>
      <c r="K24" s="230"/>
      <c r="L24" s="230"/>
    </row>
    <row r="25" spans="1:12" ht="14.25" customHeight="1">
      <c r="A25" s="48"/>
      <c r="B25" s="78">
        <f>SUM(B21:B23)</f>
        <v>134005</v>
      </c>
      <c r="C25" s="78"/>
      <c r="D25" s="78">
        <f aca="true" t="shared" si="1" ref="D25:L25">SUM(D21:D23)</f>
        <v>6346</v>
      </c>
      <c r="E25" s="78"/>
      <c r="F25" s="78">
        <f t="shared" si="1"/>
        <v>41129</v>
      </c>
      <c r="G25" s="78"/>
      <c r="H25" s="78">
        <f t="shared" si="1"/>
        <v>0</v>
      </c>
      <c r="I25" s="78"/>
      <c r="J25" s="78">
        <f t="shared" si="1"/>
        <v>374430</v>
      </c>
      <c r="K25" s="78"/>
      <c r="L25" s="78">
        <f t="shared" si="1"/>
        <v>555910</v>
      </c>
    </row>
    <row r="26" spans="1:12" ht="7.5" customHeight="1">
      <c r="A26" s="48"/>
      <c r="B26" s="78"/>
      <c r="C26" s="78"/>
      <c r="D26" s="78"/>
      <c r="E26" s="78"/>
      <c r="F26" s="78"/>
      <c r="G26" s="78"/>
      <c r="H26" s="78"/>
      <c r="I26" s="78"/>
      <c r="J26" s="78"/>
      <c r="K26" s="78"/>
      <c r="L26" s="78"/>
    </row>
    <row r="27" spans="1:12" ht="14.25" customHeight="1">
      <c r="A27" s="48" t="s">
        <v>46</v>
      </c>
      <c r="B27" s="78"/>
      <c r="C27" s="78"/>
      <c r="D27" s="78"/>
      <c r="E27" s="78"/>
      <c r="F27" s="78"/>
      <c r="G27" s="78"/>
      <c r="H27" s="78"/>
      <c r="I27" s="78"/>
      <c r="J27" s="78"/>
      <c r="K27" s="78"/>
      <c r="L27" s="78"/>
    </row>
    <row r="28" spans="1:12" ht="14.25" customHeight="1">
      <c r="A28" s="48" t="s">
        <v>47</v>
      </c>
      <c r="B28" s="78">
        <v>0</v>
      </c>
      <c r="C28" s="78"/>
      <c r="D28" s="78">
        <v>0</v>
      </c>
      <c r="E28" s="78"/>
      <c r="F28" s="78">
        <v>-136</v>
      </c>
      <c r="G28" s="78"/>
      <c r="H28" s="78">
        <v>0</v>
      </c>
      <c r="I28" s="78"/>
      <c r="J28" s="78">
        <f>-F28</f>
        <v>136</v>
      </c>
      <c r="K28" s="78"/>
      <c r="L28" s="78">
        <f>SUM(B28:J28)</f>
        <v>0</v>
      </c>
    </row>
    <row r="29" spans="1:12" ht="7.5" customHeight="1">
      <c r="A29" s="48"/>
      <c r="B29" s="78"/>
      <c r="C29" s="78"/>
      <c r="D29" s="78"/>
      <c r="E29" s="78"/>
      <c r="F29" s="78"/>
      <c r="G29" s="78"/>
      <c r="H29" s="78"/>
      <c r="I29" s="78"/>
      <c r="J29" s="78"/>
      <c r="K29" s="78"/>
      <c r="L29" s="78"/>
    </row>
    <row r="30" spans="1:12" ht="14.25" customHeight="1">
      <c r="A30" s="48" t="s">
        <v>46</v>
      </c>
      <c r="B30" s="78"/>
      <c r="C30" s="78"/>
      <c r="D30" s="78"/>
      <c r="E30" s="78"/>
      <c r="F30" s="78"/>
      <c r="G30" s="78"/>
      <c r="H30" s="78"/>
      <c r="I30" s="78"/>
      <c r="J30" s="78"/>
      <c r="K30" s="78"/>
      <c r="L30" s="78"/>
    </row>
    <row r="31" spans="1:12" ht="14.25" customHeight="1">
      <c r="A31" s="48" t="s">
        <v>281</v>
      </c>
      <c r="B31" s="78">
        <v>0</v>
      </c>
      <c r="C31" s="78"/>
      <c r="D31" s="78">
        <v>0</v>
      </c>
      <c r="E31" s="78"/>
      <c r="F31" s="78">
        <v>-5</v>
      </c>
      <c r="G31" s="78"/>
      <c r="H31" s="78">
        <v>0</v>
      </c>
      <c r="I31" s="78"/>
      <c r="J31" s="78">
        <f>-F31</f>
        <v>5</v>
      </c>
      <c r="K31" s="78"/>
      <c r="L31" s="78">
        <f>SUM(B31:J31)</f>
        <v>0</v>
      </c>
    </row>
    <row r="32" spans="1:12" ht="7.5" customHeight="1">
      <c r="A32" s="48"/>
      <c r="B32" s="78"/>
      <c r="C32" s="78"/>
      <c r="D32" s="78"/>
      <c r="E32" s="78"/>
      <c r="F32" s="78"/>
      <c r="G32" s="78"/>
      <c r="H32" s="78"/>
      <c r="I32" s="78"/>
      <c r="J32" s="78"/>
      <c r="K32" s="78"/>
      <c r="L32" s="78"/>
    </row>
    <row r="33" spans="1:12" ht="14.25" customHeight="1">
      <c r="A33" s="48" t="s">
        <v>282</v>
      </c>
      <c r="B33" s="78"/>
      <c r="C33" s="78"/>
      <c r="D33" s="78"/>
      <c r="E33" s="78"/>
      <c r="F33" s="78"/>
      <c r="G33" s="78"/>
      <c r="H33" s="78"/>
      <c r="I33" s="78"/>
      <c r="J33" s="78"/>
      <c r="K33" s="78"/>
      <c r="L33" s="78"/>
    </row>
    <row r="34" spans="1:12" ht="14.25" customHeight="1">
      <c r="A34" s="48" t="s">
        <v>283</v>
      </c>
      <c r="B34" s="78"/>
      <c r="C34" s="78"/>
      <c r="D34" s="78"/>
      <c r="E34" s="78"/>
      <c r="F34" s="78"/>
      <c r="G34" s="78"/>
      <c r="H34" s="78"/>
      <c r="I34" s="78"/>
      <c r="J34" s="78"/>
      <c r="K34" s="78"/>
      <c r="L34" s="78"/>
    </row>
    <row r="35" spans="1:12" ht="14.25" customHeight="1">
      <c r="A35" s="48" t="s">
        <v>284</v>
      </c>
      <c r="B35" s="78">
        <v>0</v>
      </c>
      <c r="C35" s="78"/>
      <c r="D35" s="78">
        <v>0</v>
      </c>
      <c r="E35" s="78"/>
      <c r="F35" s="78">
        <v>1498</v>
      </c>
      <c r="G35" s="78"/>
      <c r="H35" s="78">
        <v>0</v>
      </c>
      <c r="I35" s="78"/>
      <c r="J35" s="78">
        <v>0</v>
      </c>
      <c r="K35" s="78"/>
      <c r="L35" s="78">
        <f>SUM(B35:J35)</f>
        <v>1498</v>
      </c>
    </row>
    <row r="36" spans="1:12" ht="7.5" customHeight="1">
      <c r="A36" s="48"/>
      <c r="B36" s="78"/>
      <c r="C36" s="78"/>
      <c r="D36" s="78"/>
      <c r="E36" s="78"/>
      <c r="F36" s="78"/>
      <c r="G36" s="78"/>
      <c r="H36" s="78"/>
      <c r="I36" s="78"/>
      <c r="J36" s="78"/>
      <c r="K36" s="78"/>
      <c r="L36" s="78"/>
    </row>
    <row r="37" spans="1:12" ht="14.25" customHeight="1">
      <c r="A37" s="48" t="s">
        <v>171</v>
      </c>
      <c r="B37" s="78">
        <v>0</v>
      </c>
      <c r="C37" s="78"/>
      <c r="D37" s="78">
        <v>0</v>
      </c>
      <c r="E37" s="78"/>
      <c r="F37" s="78">
        <v>0</v>
      </c>
      <c r="G37" s="78"/>
      <c r="H37" s="55">
        <v>0</v>
      </c>
      <c r="I37" s="55"/>
      <c r="J37" s="78">
        <f>'IS'!I26</f>
        <v>51903</v>
      </c>
      <c r="K37" s="78"/>
      <c r="L37" s="78">
        <f>SUM(B37:J37)</f>
        <v>51903</v>
      </c>
    </row>
    <row r="38" spans="1:12" ht="7.5" customHeight="1">
      <c r="A38" s="48"/>
      <c r="B38" s="78"/>
      <c r="C38" s="78"/>
      <c r="D38" s="78"/>
      <c r="E38" s="78"/>
      <c r="F38" s="78"/>
      <c r="G38" s="78"/>
      <c r="H38" s="55"/>
      <c r="I38" s="55"/>
      <c r="J38" s="78"/>
      <c r="K38" s="78"/>
      <c r="L38" s="78"/>
    </row>
    <row r="39" spans="1:12" ht="14.25" customHeight="1">
      <c r="A39" s="48" t="s">
        <v>265</v>
      </c>
      <c r="B39" s="78">
        <v>0</v>
      </c>
      <c r="C39" s="78"/>
      <c r="D39" s="78">
        <v>0</v>
      </c>
      <c r="E39" s="78"/>
      <c r="F39" s="78">
        <v>0</v>
      </c>
      <c r="G39" s="78"/>
      <c r="H39" s="55">
        <v>0</v>
      </c>
      <c r="I39" s="55"/>
      <c r="J39" s="78">
        <v>-13588</v>
      </c>
      <c r="K39" s="78"/>
      <c r="L39" s="78">
        <f>SUM(B39:J39)</f>
        <v>-13588</v>
      </c>
    </row>
    <row r="40" spans="1:12" ht="7.5" customHeight="1">
      <c r="A40" s="48"/>
      <c r="B40" s="78"/>
      <c r="C40" s="78"/>
      <c r="D40" s="78"/>
      <c r="E40" s="78"/>
      <c r="F40" s="78"/>
      <c r="G40" s="78"/>
      <c r="H40" s="78"/>
      <c r="I40" s="78"/>
      <c r="J40" s="78"/>
      <c r="K40" s="78"/>
      <c r="L40" s="78"/>
    </row>
    <row r="41" spans="1:12" ht="33.75" customHeight="1" thickBot="1">
      <c r="A41" s="242" t="s">
        <v>301</v>
      </c>
      <c r="B41" s="243">
        <f>SUM(B25:B39)</f>
        <v>134005</v>
      </c>
      <c r="C41" s="243"/>
      <c r="D41" s="243">
        <f aca="true" t="shared" si="2" ref="D41:L41">SUM(D25:D39)</f>
        <v>6346</v>
      </c>
      <c r="E41" s="243"/>
      <c r="F41" s="243">
        <f t="shared" si="2"/>
        <v>42486</v>
      </c>
      <c r="G41" s="243"/>
      <c r="H41" s="243">
        <f t="shared" si="2"/>
        <v>0</v>
      </c>
      <c r="I41" s="243"/>
      <c r="J41" s="243">
        <f t="shared" si="2"/>
        <v>412886</v>
      </c>
      <c r="K41" s="243"/>
      <c r="L41" s="243">
        <f t="shared" si="2"/>
        <v>595723</v>
      </c>
    </row>
    <row r="42" spans="1:9" ht="14.25" customHeight="1" thickTop="1">
      <c r="A42" s="45"/>
      <c r="B42" s="48"/>
      <c r="C42" s="48"/>
      <c r="D42" s="203"/>
      <c r="E42" s="203"/>
      <c r="F42" s="203"/>
      <c r="G42" s="203"/>
      <c r="H42" s="226"/>
      <c r="I42" s="226"/>
    </row>
    <row r="43" spans="1:9" ht="13.5" customHeight="1">
      <c r="A43" s="45"/>
      <c r="B43" s="48"/>
      <c r="C43" s="48"/>
      <c r="D43" s="203"/>
      <c r="E43" s="203"/>
      <c r="F43" s="203"/>
      <c r="G43" s="203"/>
      <c r="H43" s="226"/>
      <c r="I43" s="226"/>
    </row>
    <row r="44" spans="1:9" ht="18" customHeight="1">
      <c r="A44" s="97" t="s">
        <v>278</v>
      </c>
      <c r="B44" s="48"/>
      <c r="C44" s="48"/>
      <c r="D44" s="203"/>
      <c r="E44" s="203"/>
      <c r="F44" s="203"/>
      <c r="G44" s="203"/>
      <c r="H44" s="226"/>
      <c r="I44" s="226"/>
    </row>
    <row r="45" spans="1:9" ht="14.25" customHeight="1">
      <c r="A45" s="45"/>
      <c r="B45" s="48"/>
      <c r="C45" s="48"/>
      <c r="D45" s="203"/>
      <c r="E45" s="203"/>
      <c r="F45" s="203"/>
      <c r="G45" s="203"/>
      <c r="H45" s="226"/>
      <c r="I45" s="226"/>
    </row>
    <row r="46" spans="1:12" ht="14.25" customHeight="1">
      <c r="A46" s="46" t="s">
        <v>167</v>
      </c>
      <c r="B46" s="78"/>
      <c r="C46" s="78"/>
      <c r="D46" s="78"/>
      <c r="E46" s="78"/>
      <c r="F46" s="78"/>
      <c r="G46" s="78"/>
      <c r="H46" s="78"/>
      <c r="I46" s="78"/>
      <c r="J46" s="78"/>
      <c r="K46" s="78"/>
      <c r="L46" s="78"/>
    </row>
    <row r="47" spans="1:12" ht="14.25" customHeight="1">
      <c r="A47" s="47" t="s">
        <v>156</v>
      </c>
      <c r="B47" s="78">
        <v>134005</v>
      </c>
      <c r="C47" s="78"/>
      <c r="D47" s="78">
        <v>6346</v>
      </c>
      <c r="E47" s="78"/>
      <c r="F47" s="78">
        <v>41284</v>
      </c>
      <c r="G47" s="78"/>
      <c r="H47" s="78">
        <v>871</v>
      </c>
      <c r="I47" s="78"/>
      <c r="J47" s="78">
        <v>363766</v>
      </c>
      <c r="K47" s="78"/>
      <c r="L47" s="78">
        <f>SUM(B47:J47)</f>
        <v>546272</v>
      </c>
    </row>
    <row r="48" spans="1:12" ht="14.25" customHeight="1">
      <c r="A48" s="47" t="s">
        <v>157</v>
      </c>
      <c r="B48" s="78"/>
      <c r="C48" s="78"/>
      <c r="D48" s="78"/>
      <c r="E48" s="78"/>
      <c r="F48" s="78"/>
      <c r="G48" s="78"/>
      <c r="H48" s="78"/>
      <c r="I48" s="78"/>
      <c r="J48" s="78"/>
      <c r="K48" s="78"/>
      <c r="L48" s="78"/>
    </row>
    <row r="49" spans="1:12" ht="14.25" customHeight="1">
      <c r="A49" s="47" t="s">
        <v>251</v>
      </c>
      <c r="B49" s="78"/>
      <c r="C49" s="78"/>
      <c r="D49" s="78"/>
      <c r="E49" s="78"/>
      <c r="F49" s="78"/>
      <c r="G49" s="78"/>
      <c r="H49" s="78"/>
      <c r="I49" s="78"/>
      <c r="J49" s="78"/>
      <c r="K49" s="78"/>
      <c r="L49" s="78"/>
    </row>
    <row r="50" spans="1:12" ht="14.25" customHeight="1">
      <c r="A50" s="47" t="s">
        <v>158</v>
      </c>
      <c r="B50" s="78">
        <v>0</v>
      </c>
      <c r="C50" s="78"/>
      <c r="D50" s="78">
        <v>0</v>
      </c>
      <c r="E50" s="78"/>
      <c r="F50" s="78">
        <v>0</v>
      </c>
      <c r="G50" s="78"/>
      <c r="H50" s="78">
        <v>0</v>
      </c>
      <c r="I50" s="78"/>
      <c r="J50" s="78">
        <v>-1593</v>
      </c>
      <c r="K50" s="78"/>
      <c r="L50" s="78">
        <f>SUM(B50:J50)</f>
        <v>-1593</v>
      </c>
    </row>
    <row r="51" spans="1:12" ht="7.5" customHeight="1">
      <c r="A51" s="130"/>
      <c r="B51" s="230"/>
      <c r="C51" s="230"/>
      <c r="D51" s="230"/>
      <c r="E51" s="230"/>
      <c r="F51" s="230"/>
      <c r="G51" s="230"/>
      <c r="H51" s="230"/>
      <c r="I51" s="230"/>
      <c r="J51" s="230"/>
      <c r="K51" s="230"/>
      <c r="L51" s="230"/>
    </row>
    <row r="52" spans="1:12" ht="33" customHeight="1">
      <c r="A52" s="110" t="s">
        <v>168</v>
      </c>
      <c r="B52" s="78">
        <f aca="true" t="shared" si="3" ref="B52:L52">SUM(B47:B50)</f>
        <v>134005</v>
      </c>
      <c r="C52" s="78"/>
      <c r="D52" s="78">
        <f t="shared" si="3"/>
        <v>6346</v>
      </c>
      <c r="E52" s="78"/>
      <c r="F52" s="78">
        <f t="shared" si="3"/>
        <v>41284</v>
      </c>
      <c r="G52" s="78"/>
      <c r="H52" s="78">
        <f t="shared" si="3"/>
        <v>871</v>
      </c>
      <c r="I52" s="78"/>
      <c r="J52" s="78">
        <f t="shared" si="3"/>
        <v>362173</v>
      </c>
      <c r="K52" s="78"/>
      <c r="L52" s="78">
        <f t="shared" si="3"/>
        <v>544679</v>
      </c>
    </row>
    <row r="53" spans="1:12" ht="7.5" customHeight="1">
      <c r="A53" s="48"/>
      <c r="B53" s="78"/>
      <c r="C53" s="78"/>
      <c r="D53" s="78"/>
      <c r="E53" s="78"/>
      <c r="F53" s="78"/>
      <c r="G53" s="78"/>
      <c r="H53" s="78"/>
      <c r="I53" s="78"/>
      <c r="J53" s="78"/>
      <c r="K53" s="78"/>
      <c r="L53" s="78"/>
    </row>
    <row r="54" spans="1:12" ht="14.25" customHeight="1">
      <c r="A54" s="48" t="s">
        <v>46</v>
      </c>
      <c r="B54" s="78"/>
      <c r="C54" s="78"/>
      <c r="D54" s="78"/>
      <c r="E54" s="78"/>
      <c r="F54" s="78"/>
      <c r="G54" s="78"/>
      <c r="H54" s="55"/>
      <c r="I54" s="55"/>
      <c r="J54" s="78"/>
      <c r="K54" s="78"/>
      <c r="L54" s="78"/>
    </row>
    <row r="55" spans="1:12" ht="14.25" customHeight="1">
      <c r="A55" s="48" t="s">
        <v>47</v>
      </c>
      <c r="B55" s="78">
        <v>0</v>
      </c>
      <c r="C55" s="78"/>
      <c r="D55" s="78">
        <v>0</v>
      </c>
      <c r="E55" s="78"/>
      <c r="F55" s="78">
        <v>-155</v>
      </c>
      <c r="G55" s="78"/>
      <c r="H55" s="55">
        <v>0</v>
      </c>
      <c r="I55" s="55"/>
      <c r="J55" s="78">
        <f>-F55</f>
        <v>155</v>
      </c>
      <c r="K55" s="78"/>
      <c r="L55" s="78">
        <f>SUM(B55:J55)</f>
        <v>0</v>
      </c>
    </row>
    <row r="56" spans="1:12" ht="7.5" customHeight="1">
      <c r="A56" s="48"/>
      <c r="B56" s="78"/>
      <c r="C56" s="78"/>
      <c r="D56" s="78"/>
      <c r="E56" s="78"/>
      <c r="F56" s="78"/>
      <c r="G56" s="78"/>
      <c r="H56" s="78"/>
      <c r="I56" s="78"/>
      <c r="J56" s="78"/>
      <c r="K56" s="78"/>
      <c r="L56" s="78"/>
    </row>
    <row r="57" spans="1:12" ht="14.25" customHeight="1">
      <c r="A57" s="48" t="s">
        <v>169</v>
      </c>
      <c r="B57" s="78">
        <v>0</v>
      </c>
      <c r="C57" s="78"/>
      <c r="D57" s="78">
        <v>0</v>
      </c>
      <c r="E57" s="78"/>
      <c r="F57" s="78">
        <v>0</v>
      </c>
      <c r="G57" s="78"/>
      <c r="H57" s="55">
        <v>0</v>
      </c>
      <c r="I57" s="55"/>
      <c r="J57" s="78">
        <f>'IS'!K26</f>
        <v>24095</v>
      </c>
      <c r="K57" s="78"/>
      <c r="L57" s="78">
        <f>SUM(B57:J57)</f>
        <v>24095</v>
      </c>
    </row>
    <row r="58" spans="1:12" ht="7.5" customHeight="1">
      <c r="A58" s="48"/>
      <c r="B58" s="78"/>
      <c r="C58" s="78"/>
      <c r="D58" s="78"/>
      <c r="E58" s="78"/>
      <c r="F58" s="78"/>
      <c r="G58" s="78"/>
      <c r="H58" s="55"/>
      <c r="I58" s="55"/>
      <c r="J58" s="78"/>
      <c r="K58" s="78"/>
      <c r="L58" s="78"/>
    </row>
    <row r="59" spans="1:12" ht="14.25" customHeight="1">
      <c r="A59" s="48" t="s">
        <v>265</v>
      </c>
      <c r="B59" s="78">
        <v>0</v>
      </c>
      <c r="C59" s="78"/>
      <c r="D59" s="78">
        <v>0</v>
      </c>
      <c r="E59" s="78"/>
      <c r="F59" s="78">
        <v>0</v>
      </c>
      <c r="G59" s="78"/>
      <c r="H59" s="55">
        <v>0</v>
      </c>
      <c r="I59" s="55"/>
      <c r="J59" s="78">
        <v>-12864</v>
      </c>
      <c r="K59" s="78"/>
      <c r="L59" s="78">
        <f>SUM(B59:J59)</f>
        <v>-12864</v>
      </c>
    </row>
    <row r="60" spans="1:12" ht="7.5" customHeight="1">
      <c r="A60" s="48"/>
      <c r="B60" s="78"/>
      <c r="C60" s="78"/>
      <c r="D60" s="78"/>
      <c r="E60" s="78"/>
      <c r="F60" s="78"/>
      <c r="G60" s="78"/>
      <c r="H60" s="78"/>
      <c r="I60" s="78"/>
      <c r="J60" s="78"/>
      <c r="K60" s="78"/>
      <c r="L60" s="78"/>
    </row>
    <row r="61" spans="1:12" ht="33.75" customHeight="1" thickBot="1">
      <c r="A61" s="244" t="s">
        <v>279</v>
      </c>
      <c r="B61" s="243">
        <f>SUM(B52:B60)</f>
        <v>134005</v>
      </c>
      <c r="C61" s="243"/>
      <c r="D61" s="243">
        <f>SUM(D52:D59)</f>
        <v>6346</v>
      </c>
      <c r="E61" s="243"/>
      <c r="F61" s="243">
        <f>SUM(F52:F59)</f>
        <v>41129</v>
      </c>
      <c r="G61" s="243"/>
      <c r="H61" s="243">
        <f>SUM(H52:H59)</f>
        <v>871</v>
      </c>
      <c r="I61" s="243"/>
      <c r="J61" s="243">
        <f>SUM(J52:J59)</f>
        <v>373559</v>
      </c>
      <c r="K61" s="243"/>
      <c r="L61" s="243">
        <f>SUM(L52:L59)</f>
        <v>555910</v>
      </c>
    </row>
    <row r="62" spans="1:12" ht="9" customHeight="1" thickTop="1">
      <c r="A62" s="48"/>
      <c r="B62" s="39"/>
      <c r="C62" s="39"/>
      <c r="D62" s="39"/>
      <c r="E62" s="39"/>
      <c r="F62" s="39"/>
      <c r="G62" s="39"/>
      <c r="H62" s="78"/>
      <c r="I62" s="78"/>
      <c r="J62" s="39"/>
      <c r="K62" s="39"/>
      <c r="L62" s="39"/>
    </row>
    <row r="63" spans="10:17" s="98" customFormat="1" ht="3.75" customHeight="1">
      <c r="J63" s="231"/>
      <c r="K63" s="231"/>
      <c r="M63" s="232"/>
      <c r="O63" s="231"/>
      <c r="Q63" s="233"/>
    </row>
    <row r="64" spans="1:17" s="152" customFormat="1" ht="13.5" customHeight="1">
      <c r="A64" s="151" t="s">
        <v>155</v>
      </c>
      <c r="J64" s="234"/>
      <c r="K64" s="234"/>
      <c r="M64" s="164"/>
      <c r="O64" s="234"/>
      <c r="Q64" s="235"/>
    </row>
    <row r="65" spans="1:25" s="152" customFormat="1" ht="13.5" customHeight="1">
      <c r="A65" s="151"/>
      <c r="J65" s="234"/>
      <c r="K65" s="234"/>
      <c r="M65" s="164"/>
      <c r="O65" s="234"/>
      <c r="Q65" s="235"/>
      <c r="Y65" s="152" t="s">
        <v>13</v>
      </c>
    </row>
    <row r="66" spans="1:17" s="152" customFormat="1" ht="13.5" customHeight="1">
      <c r="A66" s="151"/>
      <c r="J66" s="234"/>
      <c r="K66" s="234"/>
      <c r="M66" s="164"/>
      <c r="O66" s="234"/>
      <c r="Q66" s="235"/>
    </row>
    <row r="67" spans="1:16" s="237" customFormat="1" ht="14.25" customHeight="1">
      <c r="A67" s="236"/>
      <c r="B67" s="100"/>
      <c r="C67" s="100"/>
      <c r="D67" s="100"/>
      <c r="E67" s="100"/>
      <c r="F67" s="100"/>
      <c r="G67" s="100"/>
      <c r="H67" s="100"/>
      <c r="I67" s="100"/>
      <c r="J67" s="100"/>
      <c r="K67" s="100"/>
      <c r="L67" s="100"/>
      <c r="M67" s="100"/>
      <c r="N67" s="100"/>
      <c r="O67" s="100"/>
      <c r="P67" s="100"/>
    </row>
    <row r="68" spans="1:20" s="237" customFormat="1" ht="14.25" customHeight="1">
      <c r="A68" s="236"/>
      <c r="B68" s="100"/>
      <c r="C68" s="100"/>
      <c r="D68" s="100"/>
      <c r="E68" s="100"/>
      <c r="F68" s="100"/>
      <c r="G68" s="100"/>
      <c r="H68" s="100"/>
      <c r="I68" s="100"/>
      <c r="J68" s="100"/>
      <c r="K68" s="100"/>
      <c r="L68" s="100"/>
      <c r="M68" s="100"/>
      <c r="N68" s="100"/>
      <c r="O68" s="100"/>
      <c r="P68" s="100"/>
      <c r="T68" s="237" t="s">
        <v>13</v>
      </c>
    </row>
    <row r="69" spans="1:16" s="237" customFormat="1" ht="14.25" customHeight="1">
      <c r="A69" s="236"/>
      <c r="B69" s="100"/>
      <c r="C69" s="100"/>
      <c r="D69" s="100"/>
      <c r="E69" s="100"/>
      <c r="F69" s="100"/>
      <c r="G69" s="100"/>
      <c r="H69" s="100"/>
      <c r="I69" s="100"/>
      <c r="J69" s="100"/>
      <c r="K69" s="100"/>
      <c r="L69" s="100"/>
      <c r="M69" s="100"/>
      <c r="N69" s="100"/>
      <c r="O69" s="100"/>
      <c r="P69" s="100"/>
    </row>
    <row r="70" spans="1:16" s="237" customFormat="1" ht="1.5" customHeight="1">
      <c r="A70" s="236"/>
      <c r="B70" s="100"/>
      <c r="C70" s="100"/>
      <c r="D70" s="100"/>
      <c r="E70" s="100"/>
      <c r="F70" s="100"/>
      <c r="G70" s="100"/>
      <c r="H70" s="100"/>
      <c r="I70" s="100"/>
      <c r="J70" s="100"/>
      <c r="K70" s="100"/>
      <c r="L70" s="100"/>
      <c r="M70" s="100"/>
      <c r="N70" s="100"/>
      <c r="O70" s="100"/>
      <c r="P70" s="100"/>
    </row>
    <row r="71" spans="2:9" ht="9.75" customHeight="1">
      <c r="B71" s="48"/>
      <c r="C71" s="48"/>
      <c r="D71" s="163"/>
      <c r="E71" s="163"/>
      <c r="F71" s="163"/>
      <c r="G71" s="163"/>
      <c r="H71" s="163"/>
      <c r="I71" s="163"/>
    </row>
    <row r="72" spans="1:12" ht="16.5" customHeight="1">
      <c r="A72" s="248"/>
      <c r="B72" s="249"/>
      <c r="C72" s="249"/>
      <c r="D72" s="249"/>
      <c r="E72" s="249"/>
      <c r="F72" s="249"/>
      <c r="G72" s="249"/>
      <c r="H72" s="249"/>
      <c r="I72" s="249"/>
      <c r="J72" s="249"/>
      <c r="K72" s="249"/>
      <c r="L72" s="249"/>
    </row>
    <row r="73" spans="2:9" ht="12.75" customHeight="1">
      <c r="B73" s="48"/>
      <c r="C73" s="48"/>
      <c r="D73" s="163"/>
      <c r="E73" s="163"/>
      <c r="F73" s="163"/>
      <c r="G73" s="163"/>
      <c r="H73" s="163"/>
      <c r="I73" s="163"/>
    </row>
  </sheetData>
  <mergeCells count="2">
    <mergeCell ref="D7:H7"/>
    <mergeCell ref="A72:L72"/>
  </mergeCells>
  <printOptions/>
  <pageMargins left="0.69" right="0.25" top="0.41" bottom="0.44" header="0.5" footer="0.5"/>
  <pageSetup firstPageNumber="3" useFirstPageNumber="1" fitToHeight="1" fitToWidth="1" horizontalDpi="600" verticalDpi="600" orientation="portrait" paperSize="9" scale="81" r:id="rId2"/>
  <headerFooter alignWithMargins="0">
    <oddFooter>&amp;C&amp;P</oddFooter>
  </headerFooter>
  <colBreaks count="1" manualBreakCount="1">
    <brk id="12" max="65535"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T84"/>
  <sheetViews>
    <sheetView view="pageBreakPreview" zoomScaleSheetLayoutView="100" workbookViewId="0" topLeftCell="A19">
      <selection activeCell="D64" sqref="D64"/>
    </sheetView>
  </sheetViews>
  <sheetFormatPr defaultColWidth="9.140625" defaultRowHeight="12.75"/>
  <cols>
    <col min="1" max="1" width="3.140625" style="14" customWidth="1"/>
    <col min="2" max="3" width="4.7109375" style="14" customWidth="1"/>
    <col min="4" max="4" width="63.00390625" style="14" customWidth="1"/>
    <col min="5" max="5" width="3.00390625" style="10" customWidth="1"/>
    <col min="6" max="6" width="13.57421875" style="11" customWidth="1"/>
    <col min="7" max="7" width="2.57421875" style="80" customWidth="1"/>
    <col min="8" max="8" width="17.8515625" style="157" customWidth="1"/>
    <col min="9" max="9" width="1.7109375" style="10" customWidth="1"/>
    <col min="10" max="16384" width="9.140625" style="10" customWidth="1"/>
  </cols>
  <sheetData>
    <row r="1" spans="1:8" s="172" customFormat="1" ht="19.5">
      <c r="A1" s="19" t="s">
        <v>88</v>
      </c>
      <c r="B1" s="173"/>
      <c r="C1" s="173"/>
      <c r="D1" s="173"/>
      <c r="F1" s="176"/>
      <c r="G1" s="197"/>
      <c r="H1" s="168"/>
    </row>
    <row r="2" spans="1:8" s="172" customFormat="1" ht="15" customHeight="1">
      <c r="A2" s="18" t="s">
        <v>1</v>
      </c>
      <c r="B2" s="173"/>
      <c r="C2" s="173"/>
      <c r="D2" s="173"/>
      <c r="F2" s="176"/>
      <c r="G2" s="197"/>
      <c r="H2" s="176"/>
    </row>
    <row r="3" spans="1:7" ht="9" customHeight="1">
      <c r="A3" s="20"/>
      <c r="F3" s="198"/>
      <c r="G3" s="199"/>
    </row>
    <row r="4" spans="1:8" ht="16.5">
      <c r="A4" s="111" t="s">
        <v>178</v>
      </c>
      <c r="B4" s="13"/>
      <c r="C4" s="13"/>
      <c r="D4" s="13"/>
      <c r="E4" s="12"/>
      <c r="F4" s="200"/>
      <c r="G4" s="201"/>
      <c r="H4" s="158"/>
    </row>
    <row r="5" spans="1:8" ht="15.75" customHeight="1">
      <c r="A5" s="111" t="s">
        <v>275</v>
      </c>
      <c r="B5" s="13"/>
      <c r="C5" s="13"/>
      <c r="D5" s="13"/>
      <c r="E5" s="12"/>
      <c r="F5" s="202"/>
      <c r="G5" s="178"/>
      <c r="H5" s="159"/>
    </row>
    <row r="6" spans="1:8" ht="18" customHeight="1">
      <c r="A6" s="21"/>
      <c r="B6" s="13"/>
      <c r="C6" s="13"/>
      <c r="D6" s="13"/>
      <c r="E6" s="12"/>
      <c r="F6" s="160" t="s">
        <v>220</v>
      </c>
      <c r="G6" s="178"/>
      <c r="H6" s="160" t="s">
        <v>219</v>
      </c>
    </row>
    <row r="7" spans="1:8" s="27" customFormat="1" ht="14.25" customHeight="1">
      <c r="A7" s="49"/>
      <c r="B7" s="29"/>
      <c r="C7" s="29"/>
      <c r="D7" s="29"/>
      <c r="F7" s="161" t="s">
        <v>286</v>
      </c>
      <c r="G7" s="203"/>
      <c r="H7" s="161" t="str">
        <f>F7</f>
        <v>12 MONTHS</v>
      </c>
    </row>
    <row r="8" spans="1:8" s="27" customFormat="1" ht="14.25" customHeight="1">
      <c r="A8" s="49"/>
      <c r="B8" s="29"/>
      <c r="C8" s="29"/>
      <c r="D8" s="29"/>
      <c r="F8" s="161" t="s">
        <v>221</v>
      </c>
      <c r="G8" s="203"/>
      <c r="H8" s="161" t="s">
        <v>221</v>
      </c>
    </row>
    <row r="9" spans="1:8" s="27" customFormat="1" ht="14.25" customHeight="1">
      <c r="A9" s="29"/>
      <c r="B9" s="29"/>
      <c r="C9" s="29"/>
      <c r="D9" s="29"/>
      <c r="E9" s="122"/>
      <c r="F9" s="204" t="s">
        <v>287</v>
      </c>
      <c r="G9" s="205"/>
      <c r="H9" s="129" t="s">
        <v>288</v>
      </c>
    </row>
    <row r="10" spans="1:8" s="27" customFormat="1" ht="14.25" customHeight="1">
      <c r="A10" s="29"/>
      <c r="B10" s="29"/>
      <c r="C10" s="29"/>
      <c r="D10" s="29"/>
      <c r="E10" s="29"/>
      <c r="F10" s="161" t="s">
        <v>11</v>
      </c>
      <c r="G10" s="203"/>
      <c r="H10" s="161" t="s">
        <v>11</v>
      </c>
    </row>
    <row r="11" spans="1:8" s="27" customFormat="1" ht="12" customHeight="1">
      <c r="A11" s="29"/>
      <c r="B11" s="29"/>
      <c r="C11" s="29"/>
      <c r="D11" s="29"/>
      <c r="E11" s="29"/>
      <c r="F11" s="161"/>
      <c r="G11" s="203"/>
      <c r="H11" s="161" t="s">
        <v>12</v>
      </c>
    </row>
    <row r="12" spans="1:8" s="27" customFormat="1" ht="14.25" customHeight="1">
      <c r="A12" s="50" t="s">
        <v>48</v>
      </c>
      <c r="B12" s="29"/>
      <c r="C12" s="29"/>
      <c r="D12" s="29"/>
      <c r="E12" s="29"/>
      <c r="F12" s="192"/>
      <c r="G12" s="39"/>
      <c r="H12" s="162"/>
    </row>
    <row r="13" spans="1:9" s="27" customFormat="1" ht="14.25" customHeight="1">
      <c r="A13" s="29" t="s">
        <v>165</v>
      </c>
      <c r="B13" s="29"/>
      <c r="C13" s="29"/>
      <c r="D13" s="29"/>
      <c r="E13" s="29"/>
      <c r="F13" s="55">
        <f>'IS'!I24</f>
        <v>63076</v>
      </c>
      <c r="G13" s="55"/>
      <c r="H13" s="53">
        <f>'IS'!K24</f>
        <v>29418</v>
      </c>
      <c r="I13" s="101" t="s">
        <v>155</v>
      </c>
    </row>
    <row r="14" spans="1:8" s="27" customFormat="1" ht="2.25" customHeight="1">
      <c r="A14" s="29"/>
      <c r="B14" s="29"/>
      <c r="C14" s="29"/>
      <c r="D14" s="29"/>
      <c r="E14" s="29"/>
      <c r="F14" s="55"/>
      <c r="G14" s="55"/>
      <c r="H14" s="53"/>
    </row>
    <row r="15" spans="1:8" s="27" customFormat="1" ht="14.25" customHeight="1">
      <c r="A15" s="29" t="s">
        <v>49</v>
      </c>
      <c r="B15" s="29"/>
      <c r="C15" s="29"/>
      <c r="D15" s="29"/>
      <c r="E15" s="29"/>
      <c r="F15" s="55"/>
      <c r="G15" s="55"/>
      <c r="H15" s="53"/>
    </row>
    <row r="16" spans="1:10" s="27" customFormat="1" ht="14.25" customHeight="1">
      <c r="A16" s="29"/>
      <c r="B16" s="29" t="s">
        <v>50</v>
      </c>
      <c r="C16" s="29"/>
      <c r="D16" s="29"/>
      <c r="E16" s="29"/>
      <c r="F16" s="55">
        <v>0</v>
      </c>
      <c r="G16" s="55"/>
      <c r="H16" s="55">
        <v>1049</v>
      </c>
      <c r="J16" s="56"/>
    </row>
    <row r="17" spans="1:8" s="27" customFormat="1" ht="14.25" customHeight="1">
      <c r="A17" s="29"/>
      <c r="B17" s="29" t="s">
        <v>51</v>
      </c>
      <c r="C17" s="29"/>
      <c r="D17" s="29"/>
      <c r="E17" s="29"/>
      <c r="F17" s="55">
        <v>4722</v>
      </c>
      <c r="G17" s="55"/>
      <c r="H17" s="55">
        <v>6025</v>
      </c>
    </row>
    <row r="18" spans="1:8" s="27" customFormat="1" ht="14.25" customHeight="1">
      <c r="A18" s="29"/>
      <c r="B18" s="29" t="s">
        <v>260</v>
      </c>
      <c r="C18" s="29"/>
      <c r="D18" s="29"/>
      <c r="E18" s="29"/>
      <c r="F18" s="55">
        <v>-1632</v>
      </c>
      <c r="G18" s="55"/>
      <c r="H18" s="55">
        <v>384</v>
      </c>
    </row>
    <row r="19" spans="1:8" s="27" customFormat="1" ht="14.25" customHeight="1">
      <c r="A19" s="29"/>
      <c r="B19" s="29" t="s">
        <v>52</v>
      </c>
      <c r="C19" s="29"/>
      <c r="D19" s="29"/>
      <c r="E19" s="29"/>
      <c r="F19" s="55">
        <v>-7609</v>
      </c>
      <c r="G19" s="55"/>
      <c r="H19" s="55">
        <v>-98</v>
      </c>
    </row>
    <row r="20" spans="1:8" s="27" customFormat="1" ht="14.25" customHeight="1">
      <c r="A20" s="29"/>
      <c r="B20" s="29" t="s">
        <v>53</v>
      </c>
      <c r="C20" s="29"/>
      <c r="D20" s="29"/>
      <c r="E20" s="29"/>
      <c r="F20" s="55">
        <v>-68</v>
      </c>
      <c r="G20" s="55"/>
      <c r="H20" s="55">
        <v>-128</v>
      </c>
    </row>
    <row r="21" spans="1:8" s="27" customFormat="1" ht="14.25" customHeight="1">
      <c r="A21" s="29"/>
      <c r="B21" s="29" t="s">
        <v>54</v>
      </c>
      <c r="C21" s="29"/>
      <c r="D21" s="29"/>
      <c r="E21" s="29"/>
      <c r="F21" s="55">
        <v>176</v>
      </c>
      <c r="G21" s="55"/>
      <c r="H21" s="55">
        <v>89</v>
      </c>
    </row>
    <row r="22" spans="1:8" s="27" customFormat="1" ht="14.25" customHeight="1">
      <c r="A22" s="29"/>
      <c r="B22" s="29" t="s">
        <v>55</v>
      </c>
      <c r="C22" s="29"/>
      <c r="D22" s="29"/>
      <c r="E22" s="29"/>
      <c r="F22" s="55">
        <v>0</v>
      </c>
      <c r="G22" s="55"/>
      <c r="H22" s="55">
        <v>113</v>
      </c>
    </row>
    <row r="23" spans="1:8" s="27" customFormat="1" ht="14.25" customHeight="1">
      <c r="A23" s="29"/>
      <c r="B23" s="29" t="s">
        <v>289</v>
      </c>
      <c r="C23" s="29"/>
      <c r="D23" s="29"/>
      <c r="E23" s="29"/>
      <c r="F23" s="55">
        <v>0</v>
      </c>
      <c r="G23" s="55"/>
      <c r="H23" s="55">
        <v>651</v>
      </c>
    </row>
    <row r="24" spans="1:8" s="27" customFormat="1" ht="14.25" customHeight="1">
      <c r="A24" s="29"/>
      <c r="B24" s="29" t="s">
        <v>308</v>
      </c>
      <c r="C24" s="29"/>
      <c r="D24" s="29"/>
      <c r="E24" s="29"/>
      <c r="F24" s="55">
        <v>-1500</v>
      </c>
      <c r="G24" s="55"/>
      <c r="H24" s="55">
        <v>-1000</v>
      </c>
    </row>
    <row r="25" spans="1:8" s="27" customFormat="1" ht="14.25" customHeight="1">
      <c r="A25" s="29"/>
      <c r="B25" s="29" t="s">
        <v>309</v>
      </c>
      <c r="C25" s="29"/>
      <c r="D25" s="29"/>
      <c r="E25" s="29"/>
      <c r="F25" s="55">
        <v>0</v>
      </c>
      <c r="G25" s="55"/>
      <c r="H25" s="55">
        <v>-223</v>
      </c>
    </row>
    <row r="26" spans="1:8" s="27" customFormat="1" ht="14.25" customHeight="1">
      <c r="A26" s="29"/>
      <c r="B26" s="29" t="s">
        <v>266</v>
      </c>
      <c r="C26" s="29"/>
      <c r="D26" s="29"/>
      <c r="E26" s="29"/>
      <c r="F26" s="55">
        <v>-1521</v>
      </c>
      <c r="G26" s="55"/>
      <c r="H26" s="55">
        <v>-1418</v>
      </c>
    </row>
    <row r="27" spans="1:8" s="27" customFormat="1" ht="14.25" customHeight="1">
      <c r="A27" s="29"/>
      <c r="B27" s="29" t="s">
        <v>56</v>
      </c>
      <c r="C27" s="29"/>
      <c r="D27" s="29"/>
      <c r="E27" s="29"/>
      <c r="F27" s="55">
        <v>-2716</v>
      </c>
      <c r="G27" s="55"/>
      <c r="H27" s="55">
        <v>-2251</v>
      </c>
    </row>
    <row r="28" spans="1:9" s="27" customFormat="1" ht="14.25" customHeight="1">
      <c r="A28" s="131"/>
      <c r="B28" s="131" t="s">
        <v>164</v>
      </c>
      <c r="C28" s="131"/>
      <c r="D28" s="131"/>
      <c r="E28" s="131"/>
      <c r="F28" s="206">
        <f>-'IS'!I23</f>
        <v>-9506</v>
      </c>
      <c r="G28" s="206"/>
      <c r="H28" s="206">
        <f>-'IS'!K23</f>
        <v>-6634</v>
      </c>
      <c r="I28" s="102" t="s">
        <v>155</v>
      </c>
    </row>
    <row r="29" spans="1:8" s="27" customFormat="1" ht="14.25" customHeight="1">
      <c r="A29" s="50" t="s">
        <v>57</v>
      </c>
      <c r="B29" s="29"/>
      <c r="C29" s="29"/>
      <c r="D29" s="29"/>
      <c r="E29" s="29"/>
      <c r="F29" s="55">
        <f>SUM(F13:F28)</f>
        <v>43422</v>
      </c>
      <c r="G29" s="55"/>
      <c r="H29" s="55">
        <f>SUM(H13:H28)</f>
        <v>25977</v>
      </c>
    </row>
    <row r="30" spans="1:8" s="27" customFormat="1" ht="14.25" customHeight="1">
      <c r="A30" s="29"/>
      <c r="B30" s="29" t="s">
        <v>290</v>
      </c>
      <c r="C30" s="29"/>
      <c r="D30" s="29"/>
      <c r="E30" s="29"/>
      <c r="F30" s="55">
        <v>-967</v>
      </c>
      <c r="G30" s="52"/>
      <c r="H30" s="55">
        <v>463</v>
      </c>
    </row>
    <row r="31" spans="1:8" s="27" customFormat="1" ht="14.25" customHeight="1">
      <c r="A31" s="29"/>
      <c r="B31" s="29" t="s">
        <v>302</v>
      </c>
      <c r="C31" s="29"/>
      <c r="D31" s="29"/>
      <c r="E31" s="29"/>
      <c r="F31" s="55">
        <v>-213</v>
      </c>
      <c r="G31" s="52"/>
      <c r="H31" s="55">
        <v>-205</v>
      </c>
    </row>
    <row r="32" spans="1:8" s="27" customFormat="1" ht="14.25" customHeight="1">
      <c r="A32" s="29"/>
      <c r="B32" s="29" t="s">
        <v>291</v>
      </c>
      <c r="C32" s="29"/>
      <c r="D32" s="29"/>
      <c r="E32" s="29"/>
      <c r="F32" s="55">
        <f>'BS'!E47+'BS'!E48-'BS'!G47-'BS'!G48</f>
        <v>1032</v>
      </c>
      <c r="G32" s="52"/>
      <c r="H32" s="55">
        <v>-82</v>
      </c>
    </row>
    <row r="33" spans="1:8" s="27" customFormat="1" ht="14.25" customHeight="1">
      <c r="A33" s="131"/>
      <c r="B33" s="131" t="s">
        <v>58</v>
      </c>
      <c r="C33" s="131"/>
      <c r="D33" s="131"/>
      <c r="E33" s="131"/>
      <c r="F33" s="206">
        <v>0</v>
      </c>
      <c r="G33" s="206"/>
      <c r="H33" s="206">
        <v>-1667</v>
      </c>
    </row>
    <row r="34" spans="1:8" s="27" customFormat="1" ht="14.25" customHeight="1">
      <c r="A34" s="50" t="s">
        <v>59</v>
      </c>
      <c r="B34" s="29"/>
      <c r="C34" s="29"/>
      <c r="D34" s="29"/>
      <c r="E34" s="29"/>
      <c r="F34" s="55">
        <f>SUM(F29:F33)</f>
        <v>43274</v>
      </c>
      <c r="G34" s="52"/>
      <c r="H34" s="55">
        <f>SUM(H29:H33)</f>
        <v>24486</v>
      </c>
    </row>
    <row r="35" spans="1:8" s="27" customFormat="1" ht="14.25" customHeight="1">
      <c r="A35" s="29"/>
      <c r="B35" s="29" t="s">
        <v>60</v>
      </c>
      <c r="C35" s="29"/>
      <c r="D35" s="29"/>
      <c r="E35" s="29"/>
      <c r="F35" s="55">
        <v>43268</v>
      </c>
      <c r="G35" s="52"/>
      <c r="H35" s="55">
        <v>5427</v>
      </c>
    </row>
    <row r="36" spans="1:8" s="27" customFormat="1" ht="14.25" customHeight="1">
      <c r="A36" s="29"/>
      <c r="B36" s="29" t="s">
        <v>61</v>
      </c>
      <c r="C36" s="29"/>
      <c r="D36" s="29"/>
      <c r="E36" s="29"/>
      <c r="F36" s="55">
        <v>1235</v>
      </c>
      <c r="G36" s="52"/>
      <c r="H36" s="55">
        <v>1156</v>
      </c>
    </row>
    <row r="37" spans="1:8" s="27" customFormat="1" ht="14.25" customHeight="1">
      <c r="A37" s="29"/>
      <c r="B37" s="29" t="s">
        <v>62</v>
      </c>
      <c r="C37" s="29"/>
      <c r="D37" s="29"/>
      <c r="E37" s="29"/>
      <c r="F37" s="55">
        <v>2445</v>
      </c>
      <c r="G37" s="52"/>
      <c r="H37" s="55">
        <v>2329</v>
      </c>
    </row>
    <row r="38" spans="1:8" s="27" customFormat="1" ht="14.25" customHeight="1">
      <c r="A38" s="29"/>
      <c r="B38" s="29" t="s">
        <v>63</v>
      </c>
      <c r="C38" s="29"/>
      <c r="D38" s="29"/>
      <c r="E38" s="29"/>
      <c r="F38" s="55">
        <v>-3326</v>
      </c>
      <c r="G38" s="52"/>
      <c r="H38" s="55">
        <v>-4420</v>
      </c>
    </row>
    <row r="39" spans="1:8" s="27" customFormat="1" ht="14.25" customHeight="1">
      <c r="A39" s="29"/>
      <c r="B39" s="29" t="s">
        <v>306</v>
      </c>
      <c r="C39" s="29"/>
      <c r="D39" s="29"/>
      <c r="E39" s="29"/>
      <c r="F39" s="55">
        <v>481</v>
      </c>
      <c r="G39" s="52"/>
      <c r="H39" s="55">
        <v>0</v>
      </c>
    </row>
    <row r="40" spans="1:8" s="27" customFormat="1" ht="14.25" customHeight="1">
      <c r="A40" s="132" t="s">
        <v>64</v>
      </c>
      <c r="B40" s="132"/>
      <c r="C40" s="132"/>
      <c r="D40" s="132"/>
      <c r="E40" s="132"/>
      <c r="F40" s="207">
        <f>SUM(F34:F39)</f>
        <v>87377</v>
      </c>
      <c r="G40" s="57"/>
      <c r="H40" s="209">
        <f>SUM(H34:H39)</f>
        <v>28978</v>
      </c>
    </row>
    <row r="41" spans="1:8" s="27" customFormat="1" ht="8.25" customHeight="1">
      <c r="A41" s="29"/>
      <c r="B41" s="29"/>
      <c r="C41" s="29"/>
      <c r="D41" s="29"/>
      <c r="E41" s="29"/>
      <c r="F41" s="52"/>
      <c r="G41" s="52"/>
      <c r="H41" s="53"/>
    </row>
    <row r="42" spans="1:8" s="27" customFormat="1" ht="14.25" customHeight="1">
      <c r="A42" s="50" t="s">
        <v>65</v>
      </c>
      <c r="B42" s="29"/>
      <c r="C42" s="29"/>
      <c r="D42" s="29"/>
      <c r="E42" s="29"/>
      <c r="F42" s="52"/>
      <c r="G42" s="52"/>
      <c r="H42" s="53"/>
    </row>
    <row r="43" spans="1:8" s="27" customFormat="1" ht="14.25" customHeight="1">
      <c r="A43" s="50"/>
      <c r="B43" s="29" t="s">
        <v>307</v>
      </c>
      <c r="C43" s="29"/>
      <c r="D43" s="29"/>
      <c r="E43" s="29"/>
      <c r="F43" s="55">
        <v>-4959</v>
      </c>
      <c r="G43" s="52"/>
      <c r="H43" s="55">
        <v>-7904</v>
      </c>
    </row>
    <row r="44" spans="1:8" s="27" customFormat="1" ht="14.25" customHeight="1">
      <c r="A44" s="50"/>
      <c r="B44" s="29" t="s">
        <v>66</v>
      </c>
      <c r="C44" s="29"/>
      <c r="D44" s="29"/>
      <c r="E44" s="29"/>
      <c r="F44" s="55">
        <v>17059</v>
      </c>
      <c r="G44" s="52"/>
      <c r="H44" s="55">
        <v>8273</v>
      </c>
    </row>
    <row r="45" spans="1:8" s="27" customFormat="1" ht="14.25" customHeight="1">
      <c r="A45" s="50"/>
      <c r="B45" s="29" t="s">
        <v>67</v>
      </c>
      <c r="C45" s="29"/>
      <c r="D45" s="29"/>
      <c r="E45" s="29"/>
      <c r="F45" s="55">
        <f>'BS'!G19-'CF'!F48-'BS'!E19-'CF'!F19</f>
        <v>8064</v>
      </c>
      <c r="G45" s="52"/>
      <c r="H45" s="55">
        <v>1583</v>
      </c>
    </row>
    <row r="46" spans="1:8" s="27" customFormat="1" ht="14.25" customHeight="1">
      <c r="A46" s="50"/>
      <c r="B46" s="29" t="s">
        <v>68</v>
      </c>
      <c r="C46" s="29"/>
      <c r="D46" s="29"/>
      <c r="E46" s="29"/>
      <c r="F46" s="55">
        <v>201</v>
      </c>
      <c r="G46" s="52"/>
      <c r="H46" s="55">
        <v>204</v>
      </c>
    </row>
    <row r="47" spans="1:8" s="27" customFormat="1" ht="14.25" customHeight="1">
      <c r="A47" s="50"/>
      <c r="B47" s="29" t="s">
        <v>69</v>
      </c>
      <c r="C47" s="29"/>
      <c r="D47" s="29"/>
      <c r="E47" s="29"/>
      <c r="F47" s="55">
        <v>-17150</v>
      </c>
      <c r="G47" s="52"/>
      <c r="H47" s="55">
        <v>-8835</v>
      </c>
    </row>
    <row r="48" spans="1:8" s="27" customFormat="1" ht="14.25" customHeight="1">
      <c r="A48" s="50"/>
      <c r="B48" s="29" t="s">
        <v>259</v>
      </c>
      <c r="C48" s="29"/>
      <c r="D48" s="29"/>
      <c r="E48" s="29"/>
      <c r="F48" s="55">
        <v>-10000</v>
      </c>
      <c r="G48" s="52"/>
      <c r="H48" s="55">
        <v>0</v>
      </c>
    </row>
    <row r="49" spans="1:8" s="27" customFormat="1" ht="14.25" customHeight="1">
      <c r="A49" s="50"/>
      <c r="B49" s="29" t="s">
        <v>70</v>
      </c>
      <c r="C49" s="29"/>
      <c r="D49" s="29"/>
      <c r="E49" s="29"/>
      <c r="F49" s="55">
        <v>-14450</v>
      </c>
      <c r="G49" s="52"/>
      <c r="H49" s="55">
        <v>-11610</v>
      </c>
    </row>
    <row r="50" spans="1:8" s="27" customFormat="1" ht="14.25" customHeight="1">
      <c r="A50" s="132" t="s">
        <v>71</v>
      </c>
      <c r="B50" s="133"/>
      <c r="C50" s="133"/>
      <c r="D50" s="133"/>
      <c r="E50" s="133"/>
      <c r="F50" s="207">
        <f>SUM(F43:F49)</f>
        <v>-21235</v>
      </c>
      <c r="G50" s="57"/>
      <c r="H50" s="207">
        <f>SUM(H43:H49)</f>
        <v>-18289</v>
      </c>
    </row>
    <row r="51" spans="1:8" s="27" customFormat="1" ht="7.5" customHeight="1">
      <c r="A51" s="50"/>
      <c r="B51" s="29"/>
      <c r="C51" s="29"/>
      <c r="D51" s="29"/>
      <c r="E51" s="29"/>
      <c r="F51" s="52"/>
      <c r="G51" s="52"/>
      <c r="H51" s="55"/>
    </row>
    <row r="52" spans="1:8" s="27" customFormat="1" ht="14.25" customHeight="1">
      <c r="A52" s="50" t="s">
        <v>292</v>
      </c>
      <c r="B52" s="29"/>
      <c r="C52" s="29"/>
      <c r="D52" s="29"/>
      <c r="E52" s="29"/>
      <c r="F52" s="52"/>
      <c r="G52" s="52"/>
      <c r="H52" s="55"/>
    </row>
    <row r="53" spans="1:8" s="27" customFormat="1" ht="14.25" customHeight="1">
      <c r="A53" s="50"/>
      <c r="B53" s="29" t="s">
        <v>294</v>
      </c>
      <c r="C53" s="29"/>
      <c r="D53" s="29"/>
      <c r="E53" s="29"/>
      <c r="F53" s="55">
        <v>-93</v>
      </c>
      <c r="G53" s="52"/>
      <c r="H53" s="55">
        <v>0</v>
      </c>
    </row>
    <row r="54" spans="1:8" s="27" customFormat="1" ht="14.25" customHeight="1">
      <c r="A54" s="50"/>
      <c r="B54" s="29" t="s">
        <v>295</v>
      </c>
      <c r="C54" s="29"/>
      <c r="D54" s="29"/>
      <c r="E54" s="29"/>
      <c r="F54" s="55">
        <f>SOCIE!J39</f>
        <v>-13588</v>
      </c>
      <c r="G54" s="52"/>
      <c r="H54" s="55">
        <f>SOCIE!J59</f>
        <v>-12864</v>
      </c>
    </row>
    <row r="55" spans="1:8" s="27" customFormat="1" ht="14.25" customHeight="1">
      <c r="A55" s="132" t="s">
        <v>293</v>
      </c>
      <c r="B55" s="133"/>
      <c r="C55" s="133"/>
      <c r="D55" s="133"/>
      <c r="E55" s="133"/>
      <c r="F55" s="207">
        <f>SUM(F53:F54)</f>
        <v>-13681</v>
      </c>
      <c r="G55" s="57"/>
      <c r="H55" s="207">
        <f>SUM(H53:H54)</f>
        <v>-12864</v>
      </c>
    </row>
    <row r="56" spans="1:8" s="27" customFormat="1" ht="9" customHeight="1">
      <c r="A56" s="29"/>
      <c r="B56" s="29"/>
      <c r="C56" s="29"/>
      <c r="D56" s="29"/>
      <c r="E56" s="29"/>
      <c r="F56" s="55"/>
      <c r="G56" s="52"/>
      <c r="H56" s="53"/>
    </row>
    <row r="57" spans="1:8" s="27" customFormat="1" ht="14.25" customHeight="1">
      <c r="A57" s="50" t="s">
        <v>72</v>
      </c>
      <c r="B57" s="50"/>
      <c r="C57" s="50"/>
      <c r="D57" s="50"/>
      <c r="E57" s="29"/>
      <c r="F57" s="55">
        <f>F40+F50+F55</f>
        <v>52461</v>
      </c>
      <c r="G57" s="52"/>
      <c r="H57" s="55">
        <f>H40+H50+H55</f>
        <v>-2175</v>
      </c>
    </row>
    <row r="58" spans="1:8" s="27" customFormat="1" ht="7.5" customHeight="1">
      <c r="A58" s="50"/>
      <c r="B58" s="50"/>
      <c r="C58" s="50"/>
      <c r="D58" s="50"/>
      <c r="E58" s="29"/>
      <c r="F58" s="55"/>
      <c r="G58" s="52"/>
      <c r="H58" s="53"/>
    </row>
    <row r="59" spans="1:8" s="27" customFormat="1" ht="14.25" customHeight="1">
      <c r="A59" s="50" t="s">
        <v>73</v>
      </c>
      <c r="B59" s="50"/>
      <c r="C59" s="50"/>
      <c r="D59" s="50"/>
      <c r="E59" s="29"/>
      <c r="F59" s="55">
        <v>79454</v>
      </c>
      <c r="G59" s="52"/>
      <c r="H59" s="53">
        <v>81629</v>
      </c>
    </row>
    <row r="60" spans="1:8" s="27" customFormat="1" ht="7.5" customHeight="1">
      <c r="A60" s="50"/>
      <c r="B60" s="50"/>
      <c r="C60" s="50"/>
      <c r="D60" s="50"/>
      <c r="E60" s="29"/>
      <c r="F60" s="55"/>
      <c r="G60" s="52"/>
      <c r="H60" s="53"/>
    </row>
    <row r="61" spans="1:8" s="27" customFormat="1" ht="17.25" customHeight="1" thickBot="1">
      <c r="A61" s="134" t="s">
        <v>74</v>
      </c>
      <c r="B61" s="134"/>
      <c r="C61" s="134"/>
      <c r="D61" s="134"/>
      <c r="E61" s="135"/>
      <c r="F61" s="208">
        <f>SUM(F57:F59)</f>
        <v>131915</v>
      </c>
      <c r="G61" s="136"/>
      <c r="H61" s="211">
        <f>SUM(H57:H59)</f>
        <v>79454</v>
      </c>
    </row>
    <row r="62" spans="1:8" s="27" customFormat="1" ht="14.25" customHeight="1">
      <c r="A62" s="58"/>
      <c r="B62" s="29"/>
      <c r="C62" s="29"/>
      <c r="D62" s="29"/>
      <c r="E62" s="29"/>
      <c r="F62" s="59"/>
      <c r="G62" s="59"/>
      <c r="H62" s="163"/>
    </row>
    <row r="63" spans="1:12" s="30" customFormat="1" ht="14.25" customHeight="1">
      <c r="A63" s="60" t="s">
        <v>75</v>
      </c>
      <c r="F63" s="61"/>
      <c r="G63" s="61"/>
      <c r="H63" s="62"/>
      <c r="I63" s="61"/>
      <c r="J63" s="40"/>
      <c r="L63" s="40"/>
    </row>
    <row r="64" spans="1:12" s="30" customFormat="1" ht="14.25" customHeight="1">
      <c r="A64" s="30" t="s">
        <v>303</v>
      </c>
      <c r="F64" s="61">
        <v>1195</v>
      </c>
      <c r="G64" s="61"/>
      <c r="H64" s="62">
        <v>673</v>
      </c>
      <c r="I64" s="61"/>
      <c r="J64" s="40"/>
      <c r="L64" s="40"/>
    </row>
    <row r="65" spans="1:12" s="30" customFormat="1" ht="14.25" customHeight="1">
      <c r="A65" s="30" t="s">
        <v>77</v>
      </c>
      <c r="F65" s="61">
        <f>73203+16801</f>
        <v>90004</v>
      </c>
      <c r="G65" s="61"/>
      <c r="H65" s="62">
        <f>44876+3746</f>
        <v>48622</v>
      </c>
      <c r="I65" s="61"/>
      <c r="J65" s="40"/>
      <c r="L65" s="40"/>
    </row>
    <row r="66" spans="1:12" s="30" customFormat="1" ht="14.25" customHeight="1">
      <c r="A66" s="137" t="s">
        <v>76</v>
      </c>
      <c r="B66" s="137"/>
      <c r="C66" s="137"/>
      <c r="D66" s="137"/>
      <c r="E66" s="137"/>
      <c r="F66" s="63">
        <v>41216</v>
      </c>
      <c r="G66" s="63"/>
      <c r="H66" s="210">
        <v>30566</v>
      </c>
      <c r="I66" s="61"/>
      <c r="J66" s="40"/>
      <c r="L66" s="40"/>
    </row>
    <row r="67" spans="1:12" s="30" customFormat="1" ht="14.25" customHeight="1">
      <c r="A67" s="60"/>
      <c r="F67" s="61">
        <f>SUM(F64:F66)</f>
        <v>132415</v>
      </c>
      <c r="G67" s="61"/>
      <c r="H67" s="62">
        <f>SUM(H64:H66)</f>
        <v>79861</v>
      </c>
      <c r="I67" s="61"/>
      <c r="J67" s="40"/>
      <c r="L67" s="40"/>
    </row>
    <row r="68" spans="1:12" s="30" customFormat="1" ht="14.25" customHeight="1">
      <c r="A68" s="30" t="s">
        <v>89</v>
      </c>
      <c r="F68" s="39">
        <v>-500</v>
      </c>
      <c r="G68" s="39"/>
      <c r="H68" s="55">
        <v>-407</v>
      </c>
      <c r="I68" s="61"/>
      <c r="J68" s="40"/>
      <c r="L68" s="40"/>
    </row>
    <row r="69" spans="1:12" s="30" customFormat="1" ht="14.25" customHeight="1" thickBot="1">
      <c r="A69" s="138"/>
      <c r="B69" s="138"/>
      <c r="C69" s="138"/>
      <c r="D69" s="138"/>
      <c r="E69" s="138"/>
      <c r="F69" s="64">
        <f>SUM(F67:F68)</f>
        <v>131915</v>
      </c>
      <c r="G69" s="64"/>
      <c r="H69" s="208">
        <f>SUM(H67:H68)</f>
        <v>79454</v>
      </c>
      <c r="I69" s="61"/>
      <c r="J69" s="40"/>
      <c r="L69" s="40"/>
    </row>
    <row r="70" spans="6:12" s="30" customFormat="1" ht="8.25" customHeight="1">
      <c r="F70" s="61"/>
      <c r="G70" s="61"/>
      <c r="H70" s="65"/>
      <c r="I70" s="61"/>
      <c r="J70" s="40"/>
      <c r="L70" s="40"/>
    </row>
    <row r="71" spans="1:12" s="34" customFormat="1" ht="13.5" customHeight="1">
      <c r="A71" s="33" t="s">
        <v>155</v>
      </c>
      <c r="F71" s="77"/>
      <c r="H71" s="164"/>
      <c r="J71" s="77"/>
      <c r="L71" s="92"/>
    </row>
    <row r="72" spans="1:20" s="34" customFormat="1" ht="13.5" customHeight="1">
      <c r="A72" s="33"/>
      <c r="F72" s="77"/>
      <c r="H72" s="164"/>
      <c r="J72" s="77"/>
      <c r="L72" s="92"/>
      <c r="T72" s="34" t="s">
        <v>13</v>
      </c>
    </row>
    <row r="73" spans="1:12" s="34" customFormat="1" ht="9" customHeight="1">
      <c r="A73" s="33"/>
      <c r="F73" s="77"/>
      <c r="H73" s="164"/>
      <c r="J73" s="77"/>
      <c r="L73" s="92"/>
    </row>
    <row r="74" spans="1:8" s="34" customFormat="1" ht="13.5" customHeight="1">
      <c r="A74" s="33"/>
      <c r="G74" s="77"/>
      <c r="H74" s="152"/>
    </row>
    <row r="75" spans="1:18" s="34" customFormat="1" ht="13.5" customHeight="1">
      <c r="A75" s="33"/>
      <c r="G75" s="77"/>
      <c r="H75" s="152"/>
      <c r="R75" s="34" t="s">
        <v>13</v>
      </c>
    </row>
    <row r="76" spans="1:8" s="34" customFormat="1" ht="13.5" customHeight="1">
      <c r="A76" s="33"/>
      <c r="G76" s="77"/>
      <c r="H76" s="152"/>
    </row>
    <row r="77" spans="1:14" s="17" customFormat="1" ht="15.75" customHeight="1">
      <c r="A77" s="15"/>
      <c r="B77" s="16"/>
      <c r="C77" s="16"/>
      <c r="D77" s="16"/>
      <c r="E77" s="16"/>
      <c r="F77" s="16"/>
      <c r="G77" s="81"/>
      <c r="H77" s="165"/>
      <c r="I77" s="16"/>
      <c r="J77" s="16"/>
      <c r="K77" s="16"/>
      <c r="L77" s="16"/>
      <c r="M77" s="16"/>
      <c r="N77" s="16"/>
    </row>
    <row r="78" spans="1:14" s="17" customFormat="1" ht="15.75" customHeight="1">
      <c r="A78" s="15"/>
      <c r="B78" s="16"/>
      <c r="C78" s="16"/>
      <c r="D78" s="16"/>
      <c r="E78" s="16"/>
      <c r="F78" s="16"/>
      <c r="G78" s="81"/>
      <c r="H78" s="165"/>
      <c r="I78" s="16"/>
      <c r="J78" s="16"/>
      <c r="K78" s="16"/>
      <c r="L78" s="16"/>
      <c r="M78" s="16"/>
      <c r="N78" s="16"/>
    </row>
    <row r="79" spans="1:8" s="23" customFormat="1" ht="15" customHeight="1">
      <c r="A79" s="22"/>
      <c r="B79" s="22"/>
      <c r="C79" s="22"/>
      <c r="D79" s="22"/>
      <c r="E79" s="22"/>
      <c r="F79" s="24"/>
      <c r="G79" s="82"/>
      <c r="H79" s="166"/>
    </row>
    <row r="80" spans="1:8" s="23" customFormat="1" ht="15" customHeight="1">
      <c r="A80" s="22"/>
      <c r="B80" s="22"/>
      <c r="C80" s="22"/>
      <c r="D80" s="22"/>
      <c r="E80" s="22"/>
      <c r="F80" s="24"/>
      <c r="G80" s="82"/>
      <c r="H80" s="166"/>
    </row>
    <row r="81" spans="1:8" s="23" customFormat="1" ht="15" customHeight="1">
      <c r="A81" s="22"/>
      <c r="B81" s="22"/>
      <c r="C81" s="22"/>
      <c r="D81" s="22"/>
      <c r="E81" s="22"/>
      <c r="F81" s="24"/>
      <c r="G81" s="82"/>
      <c r="H81" s="166"/>
    </row>
    <row r="82" spans="1:8" s="23" customFormat="1" ht="15" customHeight="1">
      <c r="A82" s="22"/>
      <c r="B82" s="22"/>
      <c r="C82" s="22"/>
      <c r="D82" s="22"/>
      <c r="E82" s="22"/>
      <c r="F82" s="24"/>
      <c r="G82" s="82"/>
      <c r="H82" s="166"/>
    </row>
    <row r="83" spans="1:8" s="23" customFormat="1" ht="15" customHeight="1">
      <c r="A83" s="22"/>
      <c r="B83" s="22"/>
      <c r="C83" s="22"/>
      <c r="D83" s="22"/>
      <c r="E83" s="22"/>
      <c r="F83" s="24"/>
      <c r="G83" s="82"/>
      <c r="H83" s="166"/>
    </row>
    <row r="84" spans="1:8" s="23" customFormat="1" ht="15" customHeight="1">
      <c r="A84" s="22"/>
      <c r="B84" s="22"/>
      <c r="C84" s="22"/>
      <c r="D84" s="22"/>
      <c r="F84" s="24"/>
      <c r="G84" s="82"/>
      <c r="H84" s="166"/>
    </row>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sheetData>
  <printOptions/>
  <pageMargins left="0.93" right="0.25" top="0.47" bottom="0.28" header="0.5" footer="0.18"/>
  <pageSetup firstPageNumber="4" useFirstPageNumber="1" fitToHeight="1" fitToWidth="1" horizontalDpi="600" verticalDpi="600" orientation="portrait" paperSize="9" scale="77" r:id="rId2"/>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dimension ref="A1:S236"/>
  <sheetViews>
    <sheetView view="pageBreakPreview" zoomScaleSheetLayoutView="100" workbookViewId="0" topLeftCell="A199">
      <selection activeCell="I216" sqref="I216"/>
    </sheetView>
  </sheetViews>
  <sheetFormatPr defaultColWidth="9.140625" defaultRowHeight="15" customHeight="1"/>
  <cols>
    <col min="1" max="1" width="3.57421875" style="172" customWidth="1"/>
    <col min="2" max="2" width="4.00390625" style="172" customWidth="1"/>
    <col min="3" max="3" width="6.421875" style="172" customWidth="1"/>
    <col min="4" max="4" width="10.57421875" style="172" customWidth="1"/>
    <col min="5" max="5" width="15.00390625" style="172" customWidth="1"/>
    <col min="6" max="6" width="15.8515625" style="172" customWidth="1"/>
    <col min="7" max="7" width="1.28515625" style="172" customWidth="1"/>
    <col min="8" max="8" width="20.57421875" style="172" customWidth="1"/>
    <col min="9" max="9" width="1.28515625" style="172" customWidth="1"/>
    <col min="10" max="10" width="15.8515625" style="172" customWidth="1"/>
    <col min="11" max="16384" width="9.140625" style="172" customWidth="1"/>
  </cols>
  <sheetData>
    <row r="1" spans="1:10" ht="16.5" customHeight="1">
      <c r="A1" s="1" t="s">
        <v>0</v>
      </c>
      <c r="J1" s="167"/>
    </row>
    <row r="2" ht="15" customHeight="1">
      <c r="A2" s="172" t="s">
        <v>1</v>
      </c>
    </row>
    <row r="3" ht="15" customHeight="1">
      <c r="A3" s="66" t="s">
        <v>296</v>
      </c>
    </row>
    <row r="5" s="31" customFormat="1" ht="15" customHeight="1">
      <c r="A5" s="7" t="s">
        <v>153</v>
      </c>
    </row>
    <row r="6" s="31" customFormat="1" ht="15" customHeight="1"/>
    <row r="7" spans="1:2" s="31" customFormat="1" ht="15" customHeight="1">
      <c r="A7" s="32" t="s">
        <v>90</v>
      </c>
      <c r="B7" s="7" t="s">
        <v>222</v>
      </c>
    </row>
    <row r="8" s="31" customFormat="1" ht="15" customHeight="1"/>
    <row r="9" s="176" customFormat="1" ht="15" customHeight="1"/>
    <row r="10" s="176" customFormat="1" ht="15" customHeight="1"/>
    <row r="11" s="176" customFormat="1" ht="15" customHeight="1"/>
    <row r="12" s="176" customFormat="1" ht="15" customHeight="1"/>
    <row r="14" s="31" customFormat="1" ht="15" customHeight="1"/>
    <row r="15" s="31" customFormat="1" ht="15" customHeight="1"/>
    <row r="16" s="31" customFormat="1" ht="15" customHeight="1"/>
    <row r="17" s="31" customFormat="1" ht="15" customHeight="1"/>
    <row r="18" s="31" customFormat="1" ht="15" customHeight="1"/>
    <row r="19" spans="1:13" s="5" customFormat="1" ht="15" customHeight="1">
      <c r="A19" s="3"/>
      <c r="B19" s="4"/>
      <c r="C19" s="4"/>
      <c r="D19" s="4"/>
      <c r="E19" s="4"/>
      <c r="F19" s="4"/>
      <c r="G19" s="4"/>
      <c r="H19" s="4"/>
      <c r="I19" s="4"/>
      <c r="J19" s="4"/>
      <c r="K19" s="4"/>
      <c r="L19" s="4"/>
      <c r="M19" s="4"/>
    </row>
    <row r="20" spans="2:4" s="31" customFormat="1" ht="15" customHeight="1">
      <c r="B20" s="31" t="s">
        <v>92</v>
      </c>
      <c r="D20" s="31" t="s">
        <v>179</v>
      </c>
    </row>
    <row r="21" spans="2:4" s="31" customFormat="1" ht="15" customHeight="1">
      <c r="B21" s="31" t="s">
        <v>93</v>
      </c>
      <c r="D21" s="31" t="s">
        <v>180</v>
      </c>
    </row>
    <row r="22" spans="2:4" s="31" customFormat="1" ht="15" customHeight="1">
      <c r="B22" s="31" t="s">
        <v>94</v>
      </c>
      <c r="D22" s="31" t="s">
        <v>181</v>
      </c>
    </row>
    <row r="23" spans="2:4" s="31" customFormat="1" ht="15" customHeight="1">
      <c r="B23" s="31" t="s">
        <v>95</v>
      </c>
      <c r="D23" s="31" t="s">
        <v>182</v>
      </c>
    </row>
    <row r="24" spans="2:4" s="31" customFormat="1" ht="15" customHeight="1">
      <c r="B24" s="31" t="s">
        <v>96</v>
      </c>
      <c r="D24" s="31" t="s">
        <v>183</v>
      </c>
    </row>
    <row r="25" spans="2:4" s="31" customFormat="1" ht="15" customHeight="1">
      <c r="B25" s="31" t="s">
        <v>97</v>
      </c>
      <c r="D25" s="31" t="s">
        <v>256</v>
      </c>
    </row>
    <row r="26" spans="2:4" s="31" customFormat="1" ht="15" customHeight="1">
      <c r="B26" s="31" t="s">
        <v>98</v>
      </c>
      <c r="D26" s="31" t="s">
        <v>184</v>
      </c>
    </row>
    <row r="27" spans="2:4" s="31" customFormat="1" ht="15" customHeight="1">
      <c r="B27" s="31" t="s">
        <v>99</v>
      </c>
      <c r="D27" s="31" t="s">
        <v>185</v>
      </c>
    </row>
    <row r="28" spans="2:4" s="31" customFormat="1" ht="15" customHeight="1">
      <c r="B28" s="31" t="s">
        <v>100</v>
      </c>
      <c r="D28" s="31" t="s">
        <v>186</v>
      </c>
    </row>
    <row r="29" spans="2:4" s="31" customFormat="1" ht="15" customHeight="1">
      <c r="B29" s="31" t="s">
        <v>101</v>
      </c>
      <c r="D29" s="31" t="s">
        <v>187</v>
      </c>
    </row>
    <row r="30" spans="2:4" s="31" customFormat="1" ht="15" customHeight="1">
      <c r="B30" s="31" t="s">
        <v>102</v>
      </c>
      <c r="D30" s="31" t="s">
        <v>188</v>
      </c>
    </row>
    <row r="31" s="31" customFormat="1" ht="15" customHeight="1"/>
    <row r="32" s="34" customFormat="1" ht="15" customHeight="1">
      <c r="A32" s="33"/>
    </row>
    <row r="33" spans="1:17" s="34" customFormat="1" ht="15" customHeight="1">
      <c r="A33" s="33"/>
      <c r="Q33" s="34" t="s">
        <v>13</v>
      </c>
    </row>
    <row r="34" s="34" customFormat="1" ht="15" customHeight="1">
      <c r="A34" s="33"/>
    </row>
    <row r="35" spans="2:4" s="31" customFormat="1" ht="15" customHeight="1">
      <c r="B35" s="31" t="s">
        <v>107</v>
      </c>
      <c r="D35" s="31" t="s">
        <v>189</v>
      </c>
    </row>
    <row r="36" spans="2:4" s="31" customFormat="1" ht="15" customHeight="1">
      <c r="B36" s="31" t="s">
        <v>108</v>
      </c>
      <c r="D36" s="31" t="s">
        <v>257</v>
      </c>
    </row>
    <row r="37" spans="2:4" s="31" customFormat="1" ht="15" customHeight="1">
      <c r="B37" s="31" t="s">
        <v>109</v>
      </c>
      <c r="D37" s="31" t="s">
        <v>190</v>
      </c>
    </row>
    <row r="39" s="176" customFormat="1" ht="15" customHeight="1"/>
    <row r="40" s="176" customFormat="1" ht="15" customHeight="1"/>
    <row r="41" s="176" customFormat="1" ht="15" customHeight="1"/>
    <row r="42" s="176" customFormat="1" ht="15" customHeight="1"/>
    <row r="44" s="31" customFormat="1" ht="15" customHeight="1"/>
    <row r="45" s="31" customFormat="1" ht="15" customHeight="1"/>
    <row r="46" s="31" customFormat="1" ht="15" customHeight="1"/>
    <row r="47" s="31" customFormat="1" ht="15" customHeight="1"/>
    <row r="48" s="31" customFormat="1" ht="15" customHeight="1"/>
    <row r="49" spans="1:10" ht="16.5" customHeight="1">
      <c r="A49" s="1" t="s">
        <v>0</v>
      </c>
      <c r="J49" s="167"/>
    </row>
    <row r="50" ht="15" customHeight="1">
      <c r="A50" s="172" t="s">
        <v>1</v>
      </c>
    </row>
    <row r="51" ht="15" customHeight="1">
      <c r="A51" s="66" t="str">
        <f>A3</f>
        <v>Unaudited Results for the Fourth Financial Quarter Ended 30 April 2007</v>
      </c>
    </row>
    <row r="52" s="31" customFormat="1" ht="15" customHeight="1"/>
    <row r="53" s="31" customFormat="1" ht="15" customHeight="1">
      <c r="A53" s="7" t="s">
        <v>264</v>
      </c>
    </row>
    <row r="54" s="31" customFormat="1" ht="15" customHeight="1"/>
    <row r="55" spans="1:2" s="31" customFormat="1" ht="15" customHeight="1">
      <c r="A55" s="32" t="s">
        <v>90</v>
      </c>
      <c r="B55" s="7" t="s">
        <v>223</v>
      </c>
    </row>
    <row r="60" spans="2:3" s="31" customFormat="1" ht="15" customHeight="1">
      <c r="B60" s="35" t="s">
        <v>103</v>
      </c>
      <c r="C60" s="7" t="s">
        <v>154</v>
      </c>
    </row>
    <row r="61" s="31" customFormat="1" ht="15" customHeight="1"/>
    <row r="62" s="34" customFormat="1" ht="15" customHeight="1">
      <c r="A62" s="33"/>
    </row>
    <row r="63" spans="1:17" s="34" customFormat="1" ht="15" customHeight="1">
      <c r="A63" s="33"/>
      <c r="Q63" s="34" t="s">
        <v>13</v>
      </c>
    </row>
    <row r="64" s="31" customFormat="1" ht="15" customHeight="1"/>
    <row r="65" s="152" customFormat="1" ht="15" customHeight="1">
      <c r="A65" s="151"/>
    </row>
    <row r="66" spans="1:17" s="152" customFormat="1" ht="15" customHeight="1">
      <c r="A66" s="151"/>
      <c r="Q66" s="152" t="s">
        <v>13</v>
      </c>
    </row>
    <row r="67" s="152" customFormat="1" ht="15" customHeight="1">
      <c r="A67" s="151"/>
    </row>
    <row r="68" s="98" customFormat="1" ht="15" customHeight="1"/>
    <row r="69" s="98" customFormat="1" ht="15" customHeight="1"/>
    <row r="70" s="98" customFormat="1" ht="15" customHeight="1"/>
    <row r="71" s="98" customFormat="1" ht="15" customHeight="1"/>
    <row r="72" s="98" customFormat="1" ht="15" customHeight="1"/>
    <row r="73" s="98" customFormat="1" ht="15" customHeight="1"/>
    <row r="74" s="98" customFormat="1" ht="15" customHeight="1"/>
    <row r="75" s="98" customFormat="1" ht="15" customHeight="1"/>
    <row r="76" s="98" customFormat="1" ht="15" customHeight="1"/>
    <row r="77" s="31" customFormat="1" ht="15" customHeight="1"/>
    <row r="78" s="31" customFormat="1" ht="15" customHeight="1"/>
    <row r="79" s="31" customFormat="1" ht="15" customHeight="1"/>
    <row r="80" s="31" customFormat="1" ht="15" customHeight="1"/>
    <row r="81" s="31" customFormat="1" ht="15" customHeight="1"/>
    <row r="82" s="34" customFormat="1" ht="15" customHeight="1">
      <c r="A82" s="33"/>
    </row>
    <row r="83" spans="1:17" s="34" customFormat="1" ht="15" customHeight="1">
      <c r="A83" s="33"/>
      <c r="Q83" s="34" t="s">
        <v>13</v>
      </c>
    </row>
    <row r="84" s="31" customFormat="1" ht="15" customHeight="1"/>
    <row r="85" s="31" customFormat="1" ht="15" customHeight="1"/>
    <row r="86" s="31" customFormat="1" ht="15" customHeight="1"/>
    <row r="87" spans="2:3" s="31" customFormat="1" ht="15" customHeight="1">
      <c r="B87" s="35" t="s">
        <v>104</v>
      </c>
      <c r="C87" s="7" t="s">
        <v>105</v>
      </c>
    </row>
    <row r="88" s="31" customFormat="1" ht="15" customHeight="1"/>
    <row r="89" s="34" customFormat="1" ht="15" customHeight="1">
      <c r="A89" s="33"/>
    </row>
    <row r="90" spans="1:17" s="34" customFormat="1" ht="15" customHeight="1">
      <c r="A90" s="33"/>
      <c r="Q90" s="34" t="s">
        <v>13</v>
      </c>
    </row>
    <row r="91" s="34" customFormat="1" ht="15" customHeight="1">
      <c r="A91" s="33"/>
    </row>
    <row r="92" spans="1:13" s="5" customFormat="1" ht="15" customHeight="1">
      <c r="A92" s="3"/>
      <c r="B92" s="4"/>
      <c r="C92" s="4"/>
      <c r="D92" s="4"/>
      <c r="E92" s="4"/>
      <c r="F92" s="4"/>
      <c r="G92" s="4"/>
      <c r="H92" s="4"/>
      <c r="I92" s="4"/>
      <c r="J92" s="4"/>
      <c r="K92" s="4"/>
      <c r="L92" s="4"/>
      <c r="M92" s="4"/>
    </row>
    <row r="93" s="31" customFormat="1" ht="15" customHeight="1"/>
    <row r="94" s="31" customFormat="1" ht="15" customHeight="1"/>
    <row r="95" s="31" customFormat="1" ht="15" customHeight="1"/>
    <row r="96" s="31" customFormat="1" ht="15" customHeight="1"/>
    <row r="97" spans="1:10" ht="16.5" customHeight="1">
      <c r="A97" s="1" t="s">
        <v>0</v>
      </c>
      <c r="J97" s="167"/>
    </row>
    <row r="98" ht="15" customHeight="1">
      <c r="A98" s="172" t="s">
        <v>1</v>
      </c>
    </row>
    <row r="99" ht="15" customHeight="1">
      <c r="A99" s="66" t="str">
        <f>A51</f>
        <v>Unaudited Results for the Fourth Financial Quarter Ended 30 April 2007</v>
      </c>
    </row>
    <row r="100" s="31" customFormat="1" ht="15" customHeight="1"/>
    <row r="101" s="31" customFormat="1" ht="15" customHeight="1">
      <c r="A101" s="7" t="str">
        <f>+A53</f>
        <v>NOTES TO THE QUARTERLY FINANCIAL STATEMENTS - CONT'D</v>
      </c>
    </row>
    <row r="102" s="31" customFormat="1" ht="15" customHeight="1"/>
    <row r="103" spans="1:2" s="31" customFormat="1" ht="15" customHeight="1">
      <c r="A103" s="32" t="s">
        <v>90</v>
      </c>
      <c r="B103" s="7" t="s">
        <v>223</v>
      </c>
    </row>
    <row r="105" spans="2:3" s="31" customFormat="1" ht="15" customHeight="1">
      <c r="B105" s="35" t="s">
        <v>104</v>
      </c>
      <c r="C105" s="7" t="s">
        <v>191</v>
      </c>
    </row>
    <row r="106" s="31" customFormat="1" ht="15" customHeight="1"/>
    <row r="107" s="34" customFormat="1" ht="15" customHeight="1">
      <c r="A107" s="33"/>
    </row>
    <row r="108" spans="1:17" s="34" customFormat="1" ht="15" customHeight="1">
      <c r="A108" s="33"/>
      <c r="Q108" s="34" t="s">
        <v>13</v>
      </c>
    </row>
    <row r="109" s="34" customFormat="1" ht="15" customHeight="1">
      <c r="A109" s="33"/>
    </row>
    <row r="110" spans="1:13" s="5" customFormat="1" ht="15" customHeight="1">
      <c r="A110" s="3"/>
      <c r="B110" s="4"/>
      <c r="C110" s="4"/>
      <c r="D110" s="4"/>
      <c r="E110" s="4"/>
      <c r="F110" s="4"/>
      <c r="G110" s="4"/>
      <c r="H110" s="4"/>
      <c r="I110" s="4"/>
      <c r="J110" s="4"/>
      <c r="K110" s="4"/>
      <c r="L110" s="4"/>
      <c r="M110" s="4"/>
    </row>
    <row r="111" s="31" customFormat="1" ht="15" customHeight="1"/>
    <row r="112" s="31" customFormat="1" ht="15" customHeight="1"/>
    <row r="113" s="31" customFormat="1" ht="15" customHeight="1"/>
    <row r="114" s="31" customFormat="1" ht="15" customHeight="1"/>
    <row r="115" s="31" customFormat="1" ht="15" customHeight="1"/>
    <row r="116" s="31" customFormat="1" ht="15" customHeight="1"/>
    <row r="117" s="31" customFormat="1" ht="15" customHeight="1"/>
    <row r="118" s="31" customFormat="1" ht="15" customHeight="1"/>
    <row r="119" s="31" customFormat="1" ht="15" customHeight="1"/>
    <row r="120" s="31" customFormat="1" ht="15" customHeight="1"/>
    <row r="121" s="31" customFormat="1" ht="15" customHeight="1"/>
    <row r="122" s="31" customFormat="1" ht="15" customHeight="1"/>
    <row r="123" s="31" customFormat="1" ht="15" customHeight="1"/>
    <row r="124" s="31" customFormat="1" ht="15" customHeight="1"/>
    <row r="125" s="31" customFormat="1" ht="15" customHeight="1"/>
    <row r="126" s="31" customFormat="1" ht="15" customHeight="1"/>
    <row r="127" spans="1:2" s="6" customFormat="1" ht="15" customHeight="1">
      <c r="A127" s="32" t="s">
        <v>91</v>
      </c>
      <c r="B127" s="7" t="s">
        <v>224</v>
      </c>
    </row>
    <row r="128" s="6" customFormat="1" ht="15" customHeight="1"/>
    <row r="129" s="34" customFormat="1" ht="15" customHeight="1">
      <c r="A129" s="33"/>
    </row>
    <row r="130" spans="1:17" s="34" customFormat="1" ht="15" customHeight="1">
      <c r="A130" s="33"/>
      <c r="Q130" s="34" t="s">
        <v>13</v>
      </c>
    </row>
    <row r="131" s="34" customFormat="1" ht="15" customHeight="1">
      <c r="A131" s="33"/>
    </row>
    <row r="132" spans="6:10" s="6" customFormat="1" ht="15" customHeight="1">
      <c r="F132" s="35" t="s">
        <v>162</v>
      </c>
      <c r="G132" s="106"/>
      <c r="H132" s="35" t="s">
        <v>160</v>
      </c>
      <c r="I132" s="106"/>
      <c r="J132" s="35" t="s">
        <v>161</v>
      </c>
    </row>
    <row r="133" spans="6:10" s="6" customFormat="1" ht="15" customHeight="1">
      <c r="F133" s="122" t="s">
        <v>163</v>
      </c>
      <c r="G133" s="35"/>
      <c r="H133" s="122" t="s">
        <v>172</v>
      </c>
      <c r="I133" s="35"/>
      <c r="J133" s="122" t="s">
        <v>110</v>
      </c>
    </row>
    <row r="134" spans="6:10" s="6" customFormat="1" ht="15" customHeight="1">
      <c r="F134" s="35" t="s">
        <v>11</v>
      </c>
      <c r="G134" s="35"/>
      <c r="H134" s="35" t="s">
        <v>11</v>
      </c>
      <c r="I134" s="35"/>
      <c r="J134" s="35" t="s">
        <v>11</v>
      </c>
    </row>
    <row r="135" spans="7:9" s="6" customFormat="1" ht="15" customHeight="1">
      <c r="G135" s="250"/>
      <c r="H135" s="250"/>
      <c r="I135" s="250"/>
    </row>
    <row r="136" spans="2:9" s="6" customFormat="1" ht="15" customHeight="1">
      <c r="B136" s="7" t="s">
        <v>207</v>
      </c>
      <c r="G136" s="105"/>
      <c r="H136" s="105"/>
      <c r="I136" s="105"/>
    </row>
    <row r="137" spans="2:9" s="6" customFormat="1" ht="15" customHeight="1">
      <c r="B137" s="7" t="s">
        <v>300</v>
      </c>
      <c r="G137" s="105"/>
      <c r="H137" s="105"/>
      <c r="I137" s="105"/>
    </row>
    <row r="138" spans="7:9" s="6" customFormat="1" ht="15" customHeight="1">
      <c r="G138" s="105"/>
      <c r="H138" s="105"/>
      <c r="I138" s="105"/>
    </row>
    <row r="139" spans="2:10" s="6" customFormat="1" ht="17.25" customHeight="1">
      <c r="B139" s="6" t="s">
        <v>164</v>
      </c>
      <c r="F139" s="192">
        <v>2585</v>
      </c>
      <c r="G139" s="193"/>
      <c r="H139" s="193">
        <f>J139-F139</f>
        <v>-771</v>
      </c>
      <c r="I139" s="193"/>
      <c r="J139" s="192">
        <f>'IS'!G23</f>
        <v>1814</v>
      </c>
    </row>
    <row r="140" spans="2:10" s="6" customFormat="1" ht="17.25" customHeight="1">
      <c r="B140" s="6" t="s">
        <v>165</v>
      </c>
      <c r="F140" s="192">
        <v>7533</v>
      </c>
      <c r="G140" s="193"/>
      <c r="H140" s="193">
        <f>J140-F140</f>
        <v>-771</v>
      </c>
      <c r="I140" s="193"/>
      <c r="J140" s="192">
        <f>'IS'!G24</f>
        <v>6762</v>
      </c>
    </row>
    <row r="141" spans="2:10" s="6" customFormat="1" ht="17.25" customHeight="1">
      <c r="B141" s="6" t="s">
        <v>166</v>
      </c>
      <c r="F141" s="192">
        <v>-1664</v>
      </c>
      <c r="G141" s="193"/>
      <c r="H141" s="193">
        <f>J141-F141</f>
        <v>699</v>
      </c>
      <c r="I141" s="193"/>
      <c r="J141" s="192">
        <f>'IS'!G25</f>
        <v>-965</v>
      </c>
    </row>
    <row r="142" spans="2:10" s="6" customFormat="1" ht="17.25" customHeight="1" thickBot="1">
      <c r="B142" s="6" t="s">
        <v>10</v>
      </c>
      <c r="F142" s="194">
        <f>SUM(F140:F141)</f>
        <v>5869</v>
      </c>
      <c r="G142" s="195"/>
      <c r="H142" s="196">
        <f>J142-F142</f>
        <v>-72</v>
      </c>
      <c r="I142" s="78" t="s">
        <v>155</v>
      </c>
      <c r="J142" s="194">
        <f>'IS'!G26</f>
        <v>5797</v>
      </c>
    </row>
    <row r="143" spans="2:9" s="6" customFormat="1" ht="15" customHeight="1">
      <c r="B143" s="7"/>
      <c r="G143" s="105"/>
      <c r="H143" s="105"/>
      <c r="I143" s="105"/>
    </row>
    <row r="144" spans="1:10" ht="16.5" customHeight="1">
      <c r="A144" s="1" t="s">
        <v>0</v>
      </c>
      <c r="J144" s="167"/>
    </row>
    <row r="145" ht="15" customHeight="1">
      <c r="A145" s="172" t="s">
        <v>1</v>
      </c>
    </row>
    <row r="146" ht="15" customHeight="1">
      <c r="A146" s="66" t="str">
        <f>A99</f>
        <v>Unaudited Results for the Fourth Financial Quarter Ended 30 April 2007</v>
      </c>
    </row>
    <row r="147" s="31" customFormat="1" ht="15" customHeight="1"/>
    <row r="148" s="31" customFormat="1" ht="15" customHeight="1">
      <c r="A148" s="7" t="str">
        <f>+A101</f>
        <v>NOTES TO THE QUARTERLY FINANCIAL STATEMENTS - CONT'D</v>
      </c>
    </row>
    <row r="149" spans="6:10" s="6" customFormat="1" ht="15" customHeight="1">
      <c r="F149" s="51"/>
      <c r="G149" s="37"/>
      <c r="H149" s="51"/>
      <c r="I149" s="37"/>
      <c r="J149" s="51"/>
    </row>
    <row r="150" spans="1:2" s="6" customFormat="1" ht="15" customHeight="1">
      <c r="A150" s="32" t="s">
        <v>91</v>
      </c>
      <c r="B150" s="7" t="s">
        <v>254</v>
      </c>
    </row>
    <row r="151" s="6" customFormat="1" ht="15" customHeight="1"/>
    <row r="152" spans="6:10" s="6" customFormat="1" ht="15" customHeight="1">
      <c r="F152" s="35" t="s">
        <v>162</v>
      </c>
      <c r="G152" s="106"/>
      <c r="H152" s="35" t="s">
        <v>160</v>
      </c>
      <c r="I152" s="106"/>
      <c r="J152" s="35" t="s">
        <v>161</v>
      </c>
    </row>
    <row r="153" spans="6:10" s="6" customFormat="1" ht="15" customHeight="1">
      <c r="F153" s="122" t="s">
        <v>163</v>
      </c>
      <c r="G153" s="35"/>
      <c r="H153" s="122" t="s">
        <v>172</v>
      </c>
      <c r="I153" s="35"/>
      <c r="J153" s="122" t="s">
        <v>110</v>
      </c>
    </row>
    <row r="154" spans="6:10" s="6" customFormat="1" ht="15" customHeight="1">
      <c r="F154" s="35" t="s">
        <v>11</v>
      </c>
      <c r="G154" s="35"/>
      <c r="H154" s="35" t="s">
        <v>11</v>
      </c>
      <c r="I154" s="35"/>
      <c r="J154" s="35" t="s">
        <v>11</v>
      </c>
    </row>
    <row r="155" spans="6:10" s="6" customFormat="1" ht="15" customHeight="1">
      <c r="F155" s="35"/>
      <c r="G155" s="35"/>
      <c r="H155" s="35"/>
      <c r="I155" s="35"/>
      <c r="J155" s="35"/>
    </row>
    <row r="156" spans="2:9" s="6" customFormat="1" ht="15" customHeight="1">
      <c r="B156" s="7" t="s">
        <v>207</v>
      </c>
      <c r="G156" s="105"/>
      <c r="H156" s="105"/>
      <c r="I156" s="105"/>
    </row>
    <row r="157" spans="2:9" s="6" customFormat="1" ht="15" customHeight="1">
      <c r="B157" s="7" t="s">
        <v>278</v>
      </c>
      <c r="G157" s="105"/>
      <c r="H157" s="105"/>
      <c r="I157" s="105"/>
    </row>
    <row r="158" spans="7:9" s="6" customFormat="1" ht="15" customHeight="1">
      <c r="G158" s="105"/>
      <c r="H158" s="105"/>
      <c r="I158" s="105"/>
    </row>
    <row r="159" spans="2:10" s="6" customFormat="1" ht="17.25" customHeight="1">
      <c r="B159" s="6" t="s">
        <v>164</v>
      </c>
      <c r="F159" s="192">
        <v>9846</v>
      </c>
      <c r="G159" s="193"/>
      <c r="H159" s="193">
        <f>J159-F159</f>
        <v>-3212</v>
      </c>
      <c r="I159" s="193"/>
      <c r="J159" s="192">
        <f>'IS'!K23</f>
        <v>6634</v>
      </c>
    </row>
    <row r="160" spans="2:10" s="6" customFormat="1" ht="17.25" customHeight="1">
      <c r="B160" s="6" t="s">
        <v>165</v>
      </c>
      <c r="F160" s="192">
        <v>32630</v>
      </c>
      <c r="G160" s="193"/>
      <c r="H160" s="193">
        <f>J160-F160</f>
        <v>-3212</v>
      </c>
      <c r="I160" s="193"/>
      <c r="J160" s="192">
        <f>'IS'!K24</f>
        <v>29418</v>
      </c>
    </row>
    <row r="161" spans="2:10" s="6" customFormat="1" ht="17.25" customHeight="1">
      <c r="B161" s="6" t="s">
        <v>166</v>
      </c>
      <c r="F161" s="192">
        <v>-8179</v>
      </c>
      <c r="G161" s="193"/>
      <c r="H161" s="193">
        <f>J161-F161</f>
        <v>2856</v>
      </c>
      <c r="I161" s="193"/>
      <c r="J161" s="192">
        <f>'IS'!K25</f>
        <v>-5323</v>
      </c>
    </row>
    <row r="162" spans="2:10" s="6" customFormat="1" ht="17.25" customHeight="1" thickBot="1">
      <c r="B162" s="6" t="s">
        <v>10</v>
      </c>
      <c r="F162" s="194">
        <f>SUM(F160:F161)</f>
        <v>24451</v>
      </c>
      <c r="G162" s="195"/>
      <c r="H162" s="196">
        <f>J162-F162</f>
        <v>-356</v>
      </c>
      <c r="I162" s="78" t="s">
        <v>155</v>
      </c>
      <c r="J162" s="194">
        <f>SUM(J160:J161)</f>
        <v>24095</v>
      </c>
    </row>
    <row r="163" s="6" customFormat="1" ht="15" customHeight="1"/>
    <row r="164" spans="2:9" s="6" customFormat="1" ht="15" customHeight="1">
      <c r="B164" s="7" t="s">
        <v>173</v>
      </c>
      <c r="G164" s="105"/>
      <c r="H164" s="105"/>
      <c r="I164" s="105"/>
    </row>
    <row r="165" spans="2:10" s="6" customFormat="1" ht="15" customHeight="1">
      <c r="B165" s="7" t="s">
        <v>174</v>
      </c>
      <c r="F165" s="51"/>
      <c r="G165" s="37"/>
      <c r="H165" s="51"/>
      <c r="I165" s="37"/>
      <c r="J165" s="51"/>
    </row>
    <row r="166" spans="6:10" s="6" customFormat="1" ht="15" customHeight="1">
      <c r="F166" s="51"/>
      <c r="G166" s="37"/>
      <c r="H166" s="51"/>
      <c r="I166" s="37"/>
      <c r="J166" s="51"/>
    </row>
    <row r="167" spans="2:10" s="6" customFormat="1" ht="15" customHeight="1">
      <c r="B167" s="6" t="s">
        <v>177</v>
      </c>
      <c r="F167" s="51">
        <v>258162</v>
      </c>
      <c r="G167" s="37"/>
      <c r="H167" s="51">
        <v>-72723</v>
      </c>
      <c r="I167" s="37"/>
      <c r="J167" s="51">
        <f>SUM(F167:I167)</f>
        <v>185439</v>
      </c>
    </row>
    <row r="168" spans="2:10" s="6" customFormat="1" ht="15" customHeight="1">
      <c r="B168" s="6" t="s">
        <v>285</v>
      </c>
      <c r="F168" s="51">
        <v>0</v>
      </c>
      <c r="G168" s="37"/>
      <c r="H168" s="51">
        <f>-H167</f>
        <v>72723</v>
      </c>
      <c r="I168" s="37"/>
      <c r="J168" s="51">
        <f>SUM(F168:I168)</f>
        <v>72723</v>
      </c>
    </row>
    <row r="169" spans="2:10" s="6" customFormat="1" ht="17.25" customHeight="1">
      <c r="B169" s="6" t="s">
        <v>16</v>
      </c>
      <c r="F169" s="51">
        <v>200840</v>
      </c>
      <c r="G169" s="37"/>
      <c r="H169" s="51">
        <v>-1949</v>
      </c>
      <c r="I169" s="59" t="s">
        <v>155</v>
      </c>
      <c r="J169" s="51">
        <f>SUM(F169:I169)</f>
        <v>198891</v>
      </c>
    </row>
    <row r="170" spans="2:10" s="6" customFormat="1" ht="17.25" customHeight="1" thickBot="1">
      <c r="B170" s="6" t="s">
        <v>31</v>
      </c>
      <c r="F170" s="107">
        <v>375508</v>
      </c>
      <c r="G170" s="37"/>
      <c r="H170" s="107">
        <f>-1949</f>
        <v>-1949</v>
      </c>
      <c r="I170" s="59" t="s">
        <v>155</v>
      </c>
      <c r="J170" s="107">
        <f>SUM(F170:I170)</f>
        <v>373559</v>
      </c>
    </row>
    <row r="171" spans="6:10" s="6" customFormat="1" ht="15" customHeight="1">
      <c r="F171" s="51"/>
      <c r="G171" s="37"/>
      <c r="H171" s="51"/>
      <c r="I171" s="37"/>
      <c r="J171" s="51"/>
    </row>
    <row r="172" spans="1:2" s="34" customFormat="1" ht="15" customHeight="1">
      <c r="A172" s="33"/>
      <c r="B172" s="34" t="s">
        <v>155</v>
      </c>
    </row>
    <row r="173" spans="1:17" s="34" customFormat="1" ht="15" customHeight="1">
      <c r="A173" s="33"/>
      <c r="Q173" s="34" t="s">
        <v>13</v>
      </c>
    </row>
    <row r="174" s="34" customFormat="1" ht="15" customHeight="1">
      <c r="A174" s="33"/>
    </row>
    <row r="175" spans="6:10" s="6" customFormat="1" ht="15" customHeight="1">
      <c r="F175" s="51"/>
      <c r="G175" s="37"/>
      <c r="H175" s="51"/>
      <c r="I175" s="37"/>
      <c r="J175" s="51"/>
    </row>
    <row r="176" spans="6:10" s="6" customFormat="1" ht="15" customHeight="1">
      <c r="F176" s="51"/>
      <c r="G176" s="37"/>
      <c r="H176" s="51"/>
      <c r="I176" s="37"/>
      <c r="J176" s="51"/>
    </row>
    <row r="177" spans="6:10" s="6" customFormat="1" ht="15" customHeight="1">
      <c r="F177" s="51"/>
      <c r="G177" s="37"/>
      <c r="H177" s="51"/>
      <c r="I177" s="37"/>
      <c r="J177" s="51"/>
    </row>
    <row r="178" spans="6:10" s="6" customFormat="1" ht="15" customHeight="1">
      <c r="F178" s="51"/>
      <c r="G178" s="37"/>
      <c r="H178" s="51"/>
      <c r="I178" s="37"/>
      <c r="J178" s="51"/>
    </row>
    <row r="179" spans="6:10" s="6" customFormat="1" ht="15" customHeight="1">
      <c r="F179" s="51"/>
      <c r="G179" s="37"/>
      <c r="H179" s="51"/>
      <c r="I179" s="37"/>
      <c r="J179" s="51"/>
    </row>
    <row r="180" spans="1:2" s="6" customFormat="1" ht="15" customHeight="1">
      <c r="A180" s="32" t="s">
        <v>106</v>
      </c>
      <c r="B180" s="7" t="s">
        <v>225</v>
      </c>
    </row>
    <row r="181" s="6" customFormat="1" ht="15" customHeight="1"/>
    <row r="182" s="34" customFormat="1" ht="15" customHeight="1">
      <c r="A182" s="33"/>
    </row>
    <row r="183" spans="1:17" s="34" customFormat="1" ht="15" customHeight="1">
      <c r="A183" s="33"/>
      <c r="Q183" s="34" t="s">
        <v>13</v>
      </c>
    </row>
    <row r="184" s="34" customFormat="1" ht="15" customHeight="1">
      <c r="A184" s="33"/>
    </row>
    <row r="185" s="34" customFormat="1" ht="15" customHeight="1">
      <c r="A185" s="33"/>
    </row>
    <row r="186" spans="1:11" s="6" customFormat="1" ht="15" customHeight="1">
      <c r="A186" s="32" t="s">
        <v>111</v>
      </c>
      <c r="B186" s="7" t="s">
        <v>226</v>
      </c>
      <c r="K186" s="9"/>
    </row>
    <row r="191" spans="1:10" ht="16.5" customHeight="1">
      <c r="A191" s="1" t="s">
        <v>0</v>
      </c>
      <c r="J191" s="167"/>
    </row>
    <row r="192" ht="15" customHeight="1">
      <c r="A192" s="172" t="s">
        <v>1</v>
      </c>
    </row>
    <row r="193" ht="15" customHeight="1">
      <c r="A193" s="66" t="str">
        <f>A146</f>
        <v>Unaudited Results for the Fourth Financial Quarter Ended 30 April 2007</v>
      </c>
    </row>
    <row r="194" s="31" customFormat="1" ht="15" customHeight="1"/>
    <row r="195" s="31" customFormat="1" ht="15" customHeight="1">
      <c r="A195" s="7" t="str">
        <f>+A148</f>
        <v>NOTES TO THE QUARTERLY FINANCIAL STATEMENTS - CONT'D</v>
      </c>
    </row>
    <row r="196" s="31" customFormat="1" ht="15" customHeight="1">
      <c r="A196" s="7"/>
    </row>
    <row r="197" spans="1:2" s="6" customFormat="1" ht="15" customHeight="1">
      <c r="A197" s="32" t="s">
        <v>112</v>
      </c>
      <c r="B197" s="7" t="s">
        <v>227</v>
      </c>
    </row>
    <row r="198" s="6" customFormat="1" ht="15" customHeight="1"/>
    <row r="199" s="34" customFormat="1" ht="15" customHeight="1">
      <c r="A199" s="33"/>
    </row>
    <row r="200" spans="1:19" s="34" customFormat="1" ht="15" customHeight="1">
      <c r="A200" s="33"/>
      <c r="S200" s="34" t="s">
        <v>13</v>
      </c>
    </row>
    <row r="201" s="34" customFormat="1" ht="15" customHeight="1">
      <c r="A201" s="33"/>
    </row>
    <row r="202" s="6" customFormat="1" ht="15" customHeight="1"/>
    <row r="203" s="6" customFormat="1" ht="15" customHeight="1"/>
    <row r="204" s="6" customFormat="1" ht="15" customHeight="1"/>
    <row r="205" s="6" customFormat="1" ht="15" customHeight="1"/>
    <row r="206" s="6" customFormat="1" ht="15" customHeight="1"/>
    <row r="207" s="6" customFormat="1" ht="15" customHeight="1"/>
    <row r="208" s="6" customFormat="1" ht="15" customHeight="1"/>
    <row r="209" s="6" customFormat="1" ht="15" customHeight="1"/>
    <row r="210" s="6" customFormat="1" ht="15" customHeight="1"/>
    <row r="211" spans="1:2" s="6" customFormat="1" ht="15" customHeight="1">
      <c r="A211" s="32" t="s">
        <v>118</v>
      </c>
      <c r="B211" s="7" t="s">
        <v>253</v>
      </c>
    </row>
    <row r="212" s="34" customFormat="1" ht="15" customHeight="1">
      <c r="A212" s="33"/>
    </row>
    <row r="213" spans="1:17" s="34" customFormat="1" ht="15" customHeight="1">
      <c r="A213" s="33"/>
      <c r="J213" s="155" t="s">
        <v>11</v>
      </c>
      <c r="Q213" s="34" t="s">
        <v>13</v>
      </c>
    </row>
    <row r="214" spans="1:3" s="34" customFormat="1" ht="15" customHeight="1">
      <c r="A214" s="33"/>
      <c r="B214" s="35"/>
      <c r="C214" s="219" t="s">
        <v>297</v>
      </c>
    </row>
    <row r="215" spans="1:3" s="34" customFormat="1" ht="15" customHeight="1">
      <c r="A215" s="33"/>
      <c r="B215" s="35" t="s">
        <v>103</v>
      </c>
      <c r="C215" s="34" t="s">
        <v>262</v>
      </c>
    </row>
    <row r="216" spans="1:10" s="34" customFormat="1" ht="15" customHeight="1" thickBot="1">
      <c r="A216" s="33"/>
      <c r="C216" s="34" t="s">
        <v>263</v>
      </c>
      <c r="J216" s="156">
        <f>-SOCIE!J39-J219</f>
        <v>7719</v>
      </c>
    </row>
    <row r="217" s="34" customFormat="1" ht="15" customHeight="1">
      <c r="A217" s="33"/>
    </row>
    <row r="218" spans="1:3" s="34" customFormat="1" ht="15" customHeight="1">
      <c r="A218" s="33"/>
      <c r="B218" s="35" t="s">
        <v>104</v>
      </c>
      <c r="C218" s="34" t="s">
        <v>304</v>
      </c>
    </row>
    <row r="219" spans="1:10" s="34" customFormat="1" ht="15" customHeight="1" thickBot="1">
      <c r="A219" s="33"/>
      <c r="C219" s="34" t="s">
        <v>267</v>
      </c>
      <c r="J219" s="156">
        <v>5869</v>
      </c>
    </row>
    <row r="220" s="34" customFormat="1" ht="15" customHeight="1">
      <c r="A220" s="33"/>
    </row>
    <row r="222" spans="1:2" s="6" customFormat="1" ht="15" customHeight="1">
      <c r="A222" s="32" t="s">
        <v>119</v>
      </c>
      <c r="B222" s="7" t="s">
        <v>228</v>
      </c>
    </row>
    <row r="232" spans="1:2" s="6" customFormat="1" ht="15" customHeight="1">
      <c r="A232" s="32" t="s">
        <v>120</v>
      </c>
      <c r="B232" s="7" t="s">
        <v>229</v>
      </c>
    </row>
    <row r="233" s="6" customFormat="1" ht="15" customHeight="1"/>
    <row r="234" s="34" customFormat="1" ht="15" customHeight="1">
      <c r="A234" s="33"/>
    </row>
    <row r="235" spans="1:17" s="34" customFormat="1" ht="15" customHeight="1">
      <c r="A235" s="33"/>
      <c r="Q235" s="34" t="s">
        <v>13</v>
      </c>
    </row>
    <row r="236" s="34" customFormat="1" ht="15" customHeight="1">
      <c r="A236" s="33"/>
    </row>
  </sheetData>
  <mergeCells count="1">
    <mergeCell ref="G135:I135"/>
  </mergeCells>
  <printOptions/>
  <pageMargins left="0.66" right="0.35" top="0.94" bottom="1" header="0.5" footer="0.5"/>
  <pageSetup firstPageNumber="5" useFirstPageNumber="1" horizontalDpi="600" verticalDpi="600" orientation="portrait" paperSize="9" r:id="rId2"/>
  <headerFooter alignWithMargins="0">
    <oddFooter>&amp;C&amp;P</oddFooter>
  </headerFooter>
  <drawing r:id="rId1"/>
</worksheet>
</file>

<file path=xl/worksheets/sheet6.xml><?xml version="1.0" encoding="utf-8"?>
<worksheet xmlns="http://schemas.openxmlformats.org/spreadsheetml/2006/main" xmlns:r="http://schemas.openxmlformats.org/officeDocument/2006/relationships">
  <dimension ref="A1:Q387"/>
  <sheetViews>
    <sheetView tabSelected="1" view="pageBreakPreview" zoomScaleSheetLayoutView="100" workbookViewId="0" topLeftCell="A214">
      <selection activeCell="O236" sqref="O236"/>
    </sheetView>
  </sheetViews>
  <sheetFormatPr defaultColWidth="9.140625" defaultRowHeight="15" customHeight="1"/>
  <cols>
    <col min="1" max="1" width="4.140625" style="2" customWidth="1"/>
    <col min="2" max="2" width="3.7109375" style="2" customWidth="1"/>
    <col min="3" max="3" width="7.00390625" style="2" customWidth="1"/>
    <col min="4" max="4" width="10.57421875" style="2" customWidth="1"/>
    <col min="5" max="5" width="22.8515625" style="2" customWidth="1"/>
    <col min="6" max="6" width="17.7109375" style="2" customWidth="1"/>
    <col min="7" max="8" width="1.7109375" style="2" customWidth="1"/>
    <col min="9" max="9" width="17.7109375" style="2" customWidth="1"/>
    <col min="10" max="10" width="1.7109375" style="2" customWidth="1"/>
    <col min="11" max="16384" width="9.140625" style="2" customWidth="1"/>
  </cols>
  <sheetData>
    <row r="1" spans="1:9" ht="16.5" customHeight="1">
      <c r="A1" s="1" t="s">
        <v>0</v>
      </c>
      <c r="I1" s="170"/>
    </row>
    <row r="2" ht="15" customHeight="1">
      <c r="A2" s="2" t="s">
        <v>1</v>
      </c>
    </row>
    <row r="3" ht="15" customHeight="1">
      <c r="A3" s="66" t="str">
        <f>'NOTES(1)'!A3</f>
        <v>Unaudited Results for the Fourth Financial Quarter Ended 30 April 2007</v>
      </c>
    </row>
    <row r="5" s="6" customFormat="1" ht="15" customHeight="1">
      <c r="A5" s="7" t="s">
        <v>264</v>
      </c>
    </row>
    <row r="6" s="34" customFormat="1" ht="15" customHeight="1">
      <c r="A6" s="33"/>
    </row>
    <row r="7" spans="1:2" s="6" customFormat="1" ht="15" customHeight="1">
      <c r="A7" s="32" t="s">
        <v>121</v>
      </c>
      <c r="B7" s="7" t="s">
        <v>230</v>
      </c>
    </row>
    <row r="8" s="6" customFormat="1" ht="15" customHeight="1"/>
    <row r="9" s="34" customFormat="1" ht="15" customHeight="1">
      <c r="A9" s="33"/>
    </row>
    <row r="10" s="6" customFormat="1" ht="15" customHeight="1"/>
    <row r="11" s="6" customFormat="1" ht="15" customHeight="1"/>
    <row r="12" s="6" customFormat="1" ht="15" customHeight="1"/>
    <row r="13" spans="1:8" s="6" customFormat="1" ht="15" customHeight="1">
      <c r="A13" s="32" t="s">
        <v>122</v>
      </c>
      <c r="B13" s="7" t="s">
        <v>231</v>
      </c>
      <c r="F13" s="9"/>
      <c r="G13" s="9"/>
      <c r="H13" s="9"/>
    </row>
    <row r="14" spans="6:8" s="6" customFormat="1" ht="15" customHeight="1">
      <c r="F14" s="9"/>
      <c r="G14" s="9"/>
      <c r="H14" s="9"/>
    </row>
    <row r="15" s="34" customFormat="1" ht="15" customHeight="1">
      <c r="A15" s="33"/>
    </row>
    <row r="16" s="6" customFormat="1" ht="15" customHeight="1"/>
    <row r="17" s="6" customFormat="1" ht="15" customHeight="1"/>
    <row r="18" spans="6:8" ht="15" customHeight="1">
      <c r="F18" s="28"/>
      <c r="G18" s="28"/>
      <c r="H18" s="28"/>
    </row>
    <row r="19" spans="1:2" s="6" customFormat="1" ht="15" customHeight="1">
      <c r="A19" s="32" t="s">
        <v>123</v>
      </c>
      <c r="B19" s="7" t="s">
        <v>248</v>
      </c>
    </row>
    <row r="20" spans="1:2" s="6" customFormat="1" ht="9.75" customHeight="1">
      <c r="A20" s="32"/>
      <c r="B20" s="7"/>
    </row>
    <row r="21" s="6" customFormat="1" ht="15" customHeight="1">
      <c r="I21" s="35" t="s">
        <v>192</v>
      </c>
    </row>
    <row r="22" spans="1:10" s="34" customFormat="1" ht="15" customHeight="1">
      <c r="A22" s="33"/>
      <c r="F22" s="35" t="s">
        <v>159</v>
      </c>
      <c r="G22" s="106"/>
      <c r="H22" s="35"/>
      <c r="I22" s="35" t="s">
        <v>298</v>
      </c>
      <c r="J22" s="106"/>
    </row>
    <row r="23" spans="6:10" s="6" customFormat="1" ht="15" customHeight="1">
      <c r="F23" s="35" t="s">
        <v>195</v>
      </c>
      <c r="G23" s="106"/>
      <c r="H23" s="35"/>
      <c r="I23" s="35" t="s">
        <v>152</v>
      </c>
      <c r="J23" s="106"/>
    </row>
    <row r="24" spans="6:10" s="6" customFormat="1" ht="15" customHeight="1">
      <c r="F24" s="139" t="s">
        <v>277</v>
      </c>
      <c r="G24" s="35"/>
      <c r="H24" s="35"/>
      <c r="I24" s="139" t="str">
        <f>F24</f>
        <v>30 April 2007</v>
      </c>
      <c r="J24" s="35"/>
    </row>
    <row r="25" spans="6:10" s="6" customFormat="1" ht="15" customHeight="1">
      <c r="F25" s="35" t="s">
        <v>11</v>
      </c>
      <c r="G25" s="35"/>
      <c r="H25" s="35"/>
      <c r="I25" s="35" t="s">
        <v>11</v>
      </c>
      <c r="J25" s="35"/>
    </row>
    <row r="26" spans="6:10" s="6" customFormat="1" ht="9" customHeight="1">
      <c r="F26" s="35"/>
      <c r="G26" s="35"/>
      <c r="H26" s="35"/>
      <c r="I26" s="35"/>
      <c r="J26" s="35"/>
    </row>
    <row r="27" spans="2:10" s="6" customFormat="1" ht="15" customHeight="1">
      <c r="B27" s="7" t="s">
        <v>113</v>
      </c>
      <c r="J27" s="9"/>
    </row>
    <row r="28" s="6" customFormat="1" ht="7.5" customHeight="1">
      <c r="J28" s="9"/>
    </row>
    <row r="29" spans="2:10" s="6" customFormat="1" ht="15" customHeight="1">
      <c r="B29" s="6" t="s">
        <v>114</v>
      </c>
      <c r="F29" s="212">
        <f>I29-114734</f>
        <v>36817</v>
      </c>
      <c r="G29" s="212"/>
      <c r="H29" s="109"/>
      <c r="I29" s="212">
        <v>151551</v>
      </c>
      <c r="J29" s="79"/>
    </row>
    <row r="30" spans="2:10" s="6" customFormat="1" ht="15" customHeight="1">
      <c r="B30" s="6" t="s">
        <v>115</v>
      </c>
      <c r="F30" s="213">
        <f>I30-3355</f>
        <v>882</v>
      </c>
      <c r="G30" s="109"/>
      <c r="H30" s="109"/>
      <c r="I30" s="213">
        <v>4237</v>
      </c>
      <c r="J30" s="109"/>
    </row>
    <row r="31" spans="2:10" s="6" customFormat="1" ht="15" customHeight="1">
      <c r="B31" s="6" t="s">
        <v>193</v>
      </c>
      <c r="F31" s="212">
        <f>SUM(F29:F30)</f>
        <v>37699</v>
      </c>
      <c r="G31" s="109"/>
      <c r="H31" s="109"/>
      <c r="I31" s="212">
        <f>SUM(I29:I30)</f>
        <v>155788</v>
      </c>
      <c r="J31" s="109"/>
    </row>
    <row r="32" spans="2:10" s="6" customFormat="1" ht="15" customHeight="1">
      <c r="B32" s="6" t="s">
        <v>194</v>
      </c>
      <c r="F32" s="212">
        <f>I32+18784</f>
        <v>-7359</v>
      </c>
      <c r="G32" s="109"/>
      <c r="H32" s="109"/>
      <c r="I32" s="212">
        <v>-26143</v>
      </c>
      <c r="J32" s="109"/>
    </row>
    <row r="33" spans="2:10" s="6" customFormat="1" ht="15" customHeight="1" thickBot="1">
      <c r="B33" s="6" t="s">
        <v>116</v>
      </c>
      <c r="F33" s="214">
        <f>SUM(F31:F32)</f>
        <v>30340</v>
      </c>
      <c r="G33" s="109"/>
      <c r="H33" s="109"/>
      <c r="I33" s="214">
        <f>SUM(I31:I32)</f>
        <v>129645</v>
      </c>
      <c r="J33" s="79"/>
    </row>
    <row r="34" spans="6:10" s="6" customFormat="1" ht="9" customHeight="1">
      <c r="F34" s="161"/>
      <c r="G34" s="161"/>
      <c r="H34" s="161"/>
      <c r="I34" s="161"/>
      <c r="J34" s="35"/>
    </row>
    <row r="35" spans="2:10" s="6" customFormat="1" ht="15" customHeight="1">
      <c r="B35" s="7" t="s">
        <v>117</v>
      </c>
      <c r="F35" s="212"/>
      <c r="G35" s="212"/>
      <c r="H35" s="212"/>
      <c r="I35" s="212"/>
      <c r="J35" s="54"/>
    </row>
    <row r="36" spans="6:10" s="6" customFormat="1" ht="7.5" customHeight="1">
      <c r="F36" s="212"/>
      <c r="G36" s="212"/>
      <c r="H36" s="212"/>
      <c r="I36" s="212"/>
      <c r="J36" s="54"/>
    </row>
    <row r="37" spans="2:10" s="6" customFormat="1" ht="15" customHeight="1">
      <c r="B37" s="6" t="s">
        <v>114</v>
      </c>
      <c r="F37" s="212">
        <f>I37-29096</f>
        <v>9575</v>
      </c>
      <c r="G37" s="212"/>
      <c r="H37" s="212"/>
      <c r="I37" s="212">
        <f>38671</f>
        <v>38671</v>
      </c>
      <c r="J37" s="54"/>
    </row>
    <row r="38" spans="2:10" s="6" customFormat="1" ht="15" customHeight="1">
      <c r="B38" s="6" t="s">
        <v>115</v>
      </c>
      <c r="F38" s="109">
        <f>I38-10996</f>
        <v>3903</v>
      </c>
      <c r="G38" s="109"/>
      <c r="H38" s="109"/>
      <c r="I38" s="212">
        <v>14899</v>
      </c>
      <c r="J38" s="79"/>
    </row>
    <row r="39" spans="2:10" s="6" customFormat="1" ht="15" customHeight="1">
      <c r="B39" s="6" t="s">
        <v>164</v>
      </c>
      <c r="F39" s="213">
        <f>I39-7163</f>
        <v>2343</v>
      </c>
      <c r="G39" s="109"/>
      <c r="H39" s="109"/>
      <c r="I39" s="213">
        <f>'IS'!I23</f>
        <v>9506</v>
      </c>
      <c r="J39" s="79"/>
    </row>
    <row r="40" spans="2:10" s="6" customFormat="1" ht="15" customHeight="1">
      <c r="B40" s="6" t="s">
        <v>165</v>
      </c>
      <c r="F40" s="212">
        <f>SUM(F37:F39)</f>
        <v>15821</v>
      </c>
      <c r="G40" s="109"/>
      <c r="H40" s="109"/>
      <c r="I40" s="212">
        <f>SUM(I37:I39)</f>
        <v>63076</v>
      </c>
      <c r="J40" s="79"/>
    </row>
    <row r="41" spans="2:10" s="6" customFormat="1" ht="15" customHeight="1">
      <c r="B41" s="6" t="s">
        <v>166</v>
      </c>
      <c r="F41" s="213">
        <f>I41+8123</f>
        <v>-3050</v>
      </c>
      <c r="G41" s="109">
        <f>'IS'!F25</f>
        <v>0</v>
      </c>
      <c r="H41" s="109"/>
      <c r="I41" s="213">
        <f>'IS'!I25</f>
        <v>-11173</v>
      </c>
      <c r="J41" s="79"/>
    </row>
    <row r="42" spans="2:10" s="6" customFormat="1" ht="15" customHeight="1" thickBot="1">
      <c r="B42" s="6" t="s">
        <v>10</v>
      </c>
      <c r="F42" s="214">
        <f>SUM(F40:F41)</f>
        <v>12771</v>
      </c>
      <c r="G42" s="109"/>
      <c r="H42" s="109"/>
      <c r="I42" s="214">
        <f>SUM(I40:I41)</f>
        <v>51903</v>
      </c>
      <c r="J42" s="79"/>
    </row>
    <row r="43" spans="6:10" s="6" customFormat="1" ht="15" customHeight="1">
      <c r="F43" s="108"/>
      <c r="G43" s="40"/>
      <c r="H43" s="40"/>
      <c r="I43" s="108"/>
      <c r="J43" s="38"/>
    </row>
    <row r="46" spans="1:9" ht="16.5" customHeight="1">
      <c r="A46" s="1" t="s">
        <v>0</v>
      </c>
      <c r="I46" s="170"/>
    </row>
    <row r="47" ht="15" customHeight="1">
      <c r="A47" s="2" t="s">
        <v>1</v>
      </c>
    </row>
    <row r="48" ht="15" customHeight="1">
      <c r="A48" s="66" t="str">
        <f>A3</f>
        <v>Unaudited Results for the Fourth Financial Quarter Ended 30 April 2007</v>
      </c>
    </row>
    <row r="50" s="6" customFormat="1" ht="15" customHeight="1">
      <c r="A50" s="7" t="str">
        <f>+A5</f>
        <v>NOTES TO THE QUARTERLY FINANCIAL STATEMENTS - CONT'D</v>
      </c>
    </row>
    <row r="52" spans="1:2" s="6" customFormat="1" ht="15" customHeight="1">
      <c r="A52" s="32" t="s">
        <v>124</v>
      </c>
      <c r="B52" s="7" t="s">
        <v>232</v>
      </c>
    </row>
    <row r="53" s="6" customFormat="1" ht="15" customHeight="1"/>
    <row r="54" s="34" customFormat="1" ht="15" customHeight="1">
      <c r="A54" s="33"/>
    </row>
    <row r="55" spans="1:17" s="34" customFormat="1" ht="15" customHeight="1">
      <c r="A55" s="33"/>
      <c r="Q55" s="34" t="s">
        <v>13</v>
      </c>
    </row>
    <row r="56" s="34" customFormat="1" ht="15" customHeight="1">
      <c r="A56" s="33"/>
    </row>
    <row r="57" s="43" customFormat="1" ht="15" customHeight="1"/>
    <row r="58" s="43" customFormat="1" ht="15" customHeight="1"/>
    <row r="59" s="43" customFormat="1" ht="15" customHeight="1"/>
    <row r="60" s="43" customFormat="1" ht="15" customHeight="1"/>
    <row r="61" s="43" customFormat="1" ht="15" customHeight="1"/>
    <row r="62" s="177" customFormat="1" ht="15" customHeight="1"/>
    <row r="63" spans="1:8" s="6" customFormat="1" ht="15" customHeight="1">
      <c r="A63" s="32" t="s">
        <v>125</v>
      </c>
      <c r="B63" s="7" t="s">
        <v>233</v>
      </c>
      <c r="F63" s="9"/>
      <c r="G63" s="9"/>
      <c r="H63" s="9"/>
    </row>
    <row r="64" s="6" customFormat="1" ht="15" customHeight="1"/>
    <row r="65" s="34" customFormat="1" ht="15" customHeight="1">
      <c r="A65" s="33"/>
    </row>
    <row r="66" s="6" customFormat="1" ht="15" customHeight="1"/>
    <row r="67" s="6" customFormat="1" ht="15" customHeight="1"/>
    <row r="68" s="6" customFormat="1" ht="15" customHeight="1"/>
    <row r="69" s="6" customFormat="1" ht="15" customHeight="1"/>
    <row r="70" spans="1:8" s="6" customFormat="1" ht="15" customHeight="1">
      <c r="A70" s="32" t="s">
        <v>126</v>
      </c>
      <c r="B70" s="7" t="s">
        <v>234</v>
      </c>
      <c r="F70" s="9"/>
      <c r="G70" s="9"/>
      <c r="H70" s="9"/>
    </row>
    <row r="71" spans="1:8" s="6" customFormat="1" ht="15" customHeight="1">
      <c r="A71" s="32"/>
      <c r="B71" s="7"/>
      <c r="F71" s="9"/>
      <c r="G71" s="9"/>
      <c r="H71" s="9"/>
    </row>
    <row r="72" spans="1:13" s="26" customFormat="1" ht="15" customHeight="1">
      <c r="A72" s="30"/>
      <c r="B72" s="35" t="s">
        <v>103</v>
      </c>
      <c r="C72" s="27"/>
      <c r="D72" s="27"/>
      <c r="E72" s="27"/>
      <c r="F72" s="29"/>
      <c r="G72" s="29"/>
      <c r="H72" s="29"/>
      <c r="I72" s="29"/>
      <c r="J72" s="29"/>
      <c r="K72" s="29"/>
      <c r="L72" s="29"/>
      <c r="M72" s="29"/>
    </row>
    <row r="73" spans="1:13" s="26" customFormat="1" ht="15" customHeight="1">
      <c r="A73" s="30"/>
      <c r="B73" s="25"/>
      <c r="C73" s="27"/>
      <c r="D73" s="27"/>
      <c r="E73" s="27"/>
      <c r="F73" s="29"/>
      <c r="G73" s="29"/>
      <c r="H73" s="29"/>
      <c r="I73" s="29"/>
      <c r="J73" s="29"/>
      <c r="K73" s="29"/>
      <c r="L73" s="29"/>
      <c r="M73" s="29"/>
    </row>
    <row r="74" spans="1:13" s="26" customFormat="1" ht="15" customHeight="1">
      <c r="A74" s="30"/>
      <c r="B74" s="25"/>
      <c r="C74" s="27"/>
      <c r="D74" s="27"/>
      <c r="E74" s="27"/>
      <c r="F74" s="29"/>
      <c r="G74" s="29"/>
      <c r="H74" s="29"/>
      <c r="I74" s="29"/>
      <c r="J74" s="29"/>
      <c r="K74" s="29"/>
      <c r="L74" s="29"/>
      <c r="M74" s="29"/>
    </row>
    <row r="75" spans="6:13" s="6" customFormat="1" ht="15" customHeight="1">
      <c r="F75" s="9"/>
      <c r="G75" s="9"/>
      <c r="H75" s="9"/>
      <c r="I75" s="9"/>
      <c r="J75" s="9"/>
      <c r="K75" s="9"/>
      <c r="L75" s="9"/>
      <c r="M75" s="9"/>
    </row>
    <row r="76" spans="1:13" s="26" customFormat="1" ht="15" customHeight="1">
      <c r="A76" s="30"/>
      <c r="B76" s="25"/>
      <c r="C76" s="27"/>
      <c r="D76" s="27"/>
      <c r="E76" s="27"/>
      <c r="F76" s="6"/>
      <c r="G76" s="6"/>
      <c r="H76" s="6"/>
      <c r="I76" s="35" t="s">
        <v>192</v>
      </c>
      <c r="J76" s="29"/>
      <c r="K76" s="29"/>
      <c r="L76" s="29"/>
      <c r="M76" s="29"/>
    </row>
    <row r="77" spans="1:10" s="34" customFormat="1" ht="15" customHeight="1">
      <c r="A77" s="33"/>
      <c r="F77" s="35" t="s">
        <v>159</v>
      </c>
      <c r="G77" s="106"/>
      <c r="H77" s="35"/>
      <c r="I77" s="35" t="str">
        <f>I22</f>
        <v>Twelve Months</v>
      </c>
      <c r="J77" s="106"/>
    </row>
    <row r="78" spans="6:10" s="6" customFormat="1" ht="15" customHeight="1">
      <c r="F78" s="35" t="s">
        <v>195</v>
      </c>
      <c r="G78" s="106"/>
      <c r="H78" s="35"/>
      <c r="I78" s="35" t="s">
        <v>152</v>
      </c>
      <c r="J78" s="106"/>
    </row>
    <row r="79" spans="6:10" s="6" customFormat="1" ht="15" customHeight="1">
      <c r="F79" s="139" t="str">
        <f>F24</f>
        <v>30 April 2007</v>
      </c>
      <c r="G79" s="35"/>
      <c r="H79" s="35"/>
      <c r="I79" s="139" t="str">
        <f>I24</f>
        <v>30 April 2007</v>
      </c>
      <c r="J79" s="35"/>
    </row>
    <row r="80" spans="6:10" s="6" customFormat="1" ht="15" customHeight="1">
      <c r="F80" s="35" t="s">
        <v>11</v>
      </c>
      <c r="G80" s="35"/>
      <c r="H80" s="35"/>
      <c r="I80" s="35" t="s">
        <v>11</v>
      </c>
      <c r="J80" s="35"/>
    </row>
    <row r="81" spans="6:13" s="6" customFormat="1" ht="15" customHeight="1">
      <c r="F81" s="9"/>
      <c r="G81" s="9"/>
      <c r="H81" s="9"/>
      <c r="I81" s="9"/>
      <c r="J81" s="9"/>
      <c r="K81" s="9"/>
      <c r="L81" s="9"/>
      <c r="M81" s="9"/>
    </row>
    <row r="82" spans="3:13" s="6" customFormat="1" ht="15" customHeight="1">
      <c r="C82" s="7" t="s">
        <v>138</v>
      </c>
      <c r="F82" s="9"/>
      <c r="G82" s="9"/>
      <c r="H82" s="9"/>
      <c r="I82" s="9"/>
      <c r="J82" s="9"/>
      <c r="K82" s="9"/>
      <c r="L82" s="9"/>
      <c r="M82" s="9"/>
    </row>
    <row r="83" spans="3:13" s="6" customFormat="1" ht="15" customHeight="1">
      <c r="C83" s="6" t="s">
        <v>139</v>
      </c>
      <c r="F83" s="109">
        <f>I83-12043</f>
        <v>5107</v>
      </c>
      <c r="G83" s="109"/>
      <c r="H83" s="109"/>
      <c r="I83" s="109">
        <f>-'CF'!F47</f>
        <v>17150</v>
      </c>
      <c r="J83" s="79"/>
      <c r="K83" s="9"/>
      <c r="L83" s="9"/>
      <c r="M83" s="9"/>
    </row>
    <row r="84" spans="3:13" s="6" customFormat="1" ht="15" customHeight="1" thickBot="1">
      <c r="C84" s="6" t="s">
        <v>141</v>
      </c>
      <c r="F84" s="215">
        <v>0</v>
      </c>
      <c r="G84" s="109"/>
      <c r="H84" s="109"/>
      <c r="I84" s="215">
        <f>-'CF'!F48</f>
        <v>10000</v>
      </c>
      <c r="J84" s="79"/>
      <c r="K84" s="9"/>
      <c r="L84" s="9"/>
      <c r="M84" s="9"/>
    </row>
    <row r="85" spans="6:13" s="6" customFormat="1" ht="15" customHeight="1">
      <c r="F85" s="109"/>
      <c r="G85" s="109"/>
      <c r="H85" s="109"/>
      <c r="I85" s="109"/>
      <c r="J85" s="79"/>
      <c r="K85" s="9"/>
      <c r="L85" s="9"/>
      <c r="M85" s="9"/>
    </row>
    <row r="86" spans="3:13" s="6" customFormat="1" ht="15" customHeight="1">
      <c r="C86" s="7" t="s">
        <v>140</v>
      </c>
      <c r="F86" s="109"/>
      <c r="G86" s="109"/>
      <c r="H86" s="109"/>
      <c r="I86" s="109"/>
      <c r="J86" s="79"/>
      <c r="K86" s="9"/>
      <c r="L86" s="9"/>
      <c r="M86" s="9"/>
    </row>
    <row r="87" spans="3:13" s="6" customFormat="1" ht="15" customHeight="1">
      <c r="C87" s="6" t="s">
        <v>139</v>
      </c>
      <c r="F87" s="109">
        <f>I87-12324</f>
        <v>3207</v>
      </c>
      <c r="G87" s="109"/>
      <c r="H87" s="109"/>
      <c r="I87" s="109">
        <f>'CF'!F44+'CF'!F18+104</f>
        <v>15531</v>
      </c>
      <c r="J87" s="79"/>
      <c r="K87" s="9"/>
      <c r="L87" s="9"/>
      <c r="M87" s="9"/>
    </row>
    <row r="88" spans="3:13" s="6" customFormat="1" ht="15" customHeight="1" thickBot="1">
      <c r="C88" s="6" t="s">
        <v>141</v>
      </c>
      <c r="F88" s="215">
        <f>I88-408</f>
        <v>47</v>
      </c>
      <c r="G88" s="109"/>
      <c r="H88" s="109"/>
      <c r="I88" s="215">
        <v>455</v>
      </c>
      <c r="J88" s="79"/>
      <c r="K88" s="9"/>
      <c r="L88" s="9"/>
      <c r="M88" s="9"/>
    </row>
    <row r="89" spans="6:13" s="6" customFormat="1" ht="15" customHeight="1">
      <c r="F89" s="109"/>
      <c r="G89" s="109"/>
      <c r="H89" s="109"/>
      <c r="I89" s="109"/>
      <c r="J89" s="79"/>
      <c r="K89" s="9"/>
      <c r="L89" s="9"/>
      <c r="M89" s="9"/>
    </row>
    <row r="90" spans="3:13" s="6" customFormat="1" ht="15" customHeight="1">
      <c r="C90" s="7" t="s">
        <v>261</v>
      </c>
      <c r="F90" s="109"/>
      <c r="G90" s="109"/>
      <c r="H90" s="109"/>
      <c r="I90" s="109"/>
      <c r="J90" s="79"/>
      <c r="K90" s="9"/>
      <c r="L90" s="9"/>
      <c r="M90" s="9"/>
    </row>
    <row r="91" spans="3:13" s="6" customFormat="1" ht="15" customHeight="1">
      <c r="C91" s="6" t="s">
        <v>139</v>
      </c>
      <c r="F91" s="109">
        <f>I91-904</f>
        <v>728</v>
      </c>
      <c r="G91" s="109"/>
      <c r="H91" s="109"/>
      <c r="I91" s="109">
        <f>-'CF'!F18</f>
        <v>1632</v>
      </c>
      <c r="J91" s="79"/>
      <c r="K91" s="9"/>
      <c r="L91" s="9"/>
      <c r="M91" s="9"/>
    </row>
    <row r="92" spans="3:13" s="6" customFormat="1" ht="15" customHeight="1" thickBot="1">
      <c r="C92" s="6" t="s">
        <v>141</v>
      </c>
      <c r="F92" s="238">
        <f>I92-6793</f>
        <v>816</v>
      </c>
      <c r="G92" s="48"/>
      <c r="H92" s="48"/>
      <c r="I92" s="239">
        <f>-'CF'!F19</f>
        <v>7609</v>
      </c>
      <c r="J92" s="9"/>
      <c r="K92" s="9"/>
      <c r="L92" s="9"/>
      <c r="M92" s="9"/>
    </row>
    <row r="93" spans="6:13" s="6" customFormat="1" ht="15" customHeight="1">
      <c r="F93" s="216"/>
      <c r="G93" s="48"/>
      <c r="H93" s="48"/>
      <c r="I93" s="217"/>
      <c r="J93" s="9"/>
      <c r="K93" s="9"/>
      <c r="L93" s="9"/>
      <c r="M93" s="9"/>
    </row>
    <row r="94" spans="1:9" ht="16.5" customHeight="1">
      <c r="A94" s="1" t="s">
        <v>0</v>
      </c>
      <c r="I94" s="170"/>
    </row>
    <row r="95" ht="15" customHeight="1">
      <c r="A95" s="2" t="s">
        <v>1</v>
      </c>
    </row>
    <row r="96" ht="15" customHeight="1">
      <c r="A96" s="66" t="str">
        <f>A48</f>
        <v>Unaudited Results for the Fourth Financial Quarter Ended 30 April 2007</v>
      </c>
    </row>
    <row r="98" s="6" customFormat="1" ht="15" customHeight="1">
      <c r="A98" s="7" t="str">
        <f>+A50</f>
        <v>NOTES TO THE QUARTERLY FINANCIAL STATEMENTS - CONT'D</v>
      </c>
    </row>
    <row r="100" spans="1:8" s="6" customFormat="1" ht="15" customHeight="1">
      <c r="A100" s="32" t="s">
        <v>126</v>
      </c>
      <c r="B100" s="7" t="s">
        <v>250</v>
      </c>
      <c r="F100" s="9"/>
      <c r="G100" s="9"/>
      <c r="H100" s="9"/>
    </row>
    <row r="101" spans="6:13" s="6" customFormat="1" ht="15" customHeight="1">
      <c r="F101" s="9"/>
      <c r="G101" s="9"/>
      <c r="H101" s="9"/>
      <c r="I101" s="9"/>
      <c r="J101" s="9"/>
      <c r="K101" s="9"/>
      <c r="L101" s="9"/>
      <c r="M101" s="9"/>
    </row>
    <row r="102" spans="1:13" s="26" customFormat="1" ht="15" customHeight="1">
      <c r="A102" s="30"/>
      <c r="B102" s="35" t="s">
        <v>104</v>
      </c>
      <c r="C102" s="27"/>
      <c r="D102" s="27"/>
      <c r="E102" s="27"/>
      <c r="F102" s="29"/>
      <c r="G102" s="29"/>
      <c r="H102" s="29"/>
      <c r="I102" s="29"/>
      <c r="J102" s="29"/>
      <c r="K102" s="29"/>
      <c r="L102" s="29"/>
      <c r="M102" s="29"/>
    </row>
    <row r="103" spans="1:13" s="26" customFormat="1" ht="15" customHeight="1">
      <c r="A103" s="30"/>
      <c r="B103" s="25"/>
      <c r="C103" s="27"/>
      <c r="D103" s="27"/>
      <c r="E103" s="27"/>
      <c r="F103" s="29"/>
      <c r="G103" s="29"/>
      <c r="H103" s="29"/>
      <c r="I103" s="29"/>
      <c r="J103" s="29"/>
      <c r="K103" s="29"/>
      <c r="L103" s="29"/>
      <c r="M103" s="29"/>
    </row>
    <row r="104" spans="1:13" s="26" customFormat="1" ht="15" customHeight="1">
      <c r="A104" s="30"/>
      <c r="B104" s="25"/>
      <c r="C104" s="27"/>
      <c r="D104" s="27"/>
      <c r="E104" s="27"/>
      <c r="F104" s="29"/>
      <c r="G104" s="29"/>
      <c r="H104" s="29"/>
      <c r="I104" s="29"/>
      <c r="J104" s="29"/>
      <c r="K104" s="29"/>
      <c r="L104" s="29"/>
      <c r="M104" s="29"/>
    </row>
    <row r="105" spans="6:13" s="6" customFormat="1" ht="15" customHeight="1">
      <c r="F105" s="251" t="s">
        <v>305</v>
      </c>
      <c r="G105" s="251"/>
      <c r="H105" s="251"/>
      <c r="I105" s="251"/>
      <c r="J105" s="9"/>
      <c r="K105" s="9"/>
      <c r="L105" s="9"/>
      <c r="M105" s="9"/>
    </row>
    <row r="106" spans="6:13" s="6" customFormat="1" ht="15" customHeight="1">
      <c r="F106" s="35" t="s">
        <v>197</v>
      </c>
      <c r="G106" s="9"/>
      <c r="H106" s="9"/>
      <c r="I106" s="35" t="s">
        <v>199</v>
      </c>
      <c r="J106" s="9"/>
      <c r="K106" s="9"/>
      <c r="L106" s="9"/>
      <c r="M106" s="9"/>
    </row>
    <row r="107" spans="6:13" s="6" customFormat="1" ht="15" customHeight="1">
      <c r="F107" s="140" t="s">
        <v>196</v>
      </c>
      <c r="G107" s="9"/>
      <c r="H107" s="9"/>
      <c r="I107" s="122" t="s">
        <v>198</v>
      </c>
      <c r="J107" s="9"/>
      <c r="K107" s="9"/>
      <c r="L107" s="9"/>
      <c r="M107" s="9"/>
    </row>
    <row r="108" spans="6:13" s="6" customFormat="1" ht="15" customHeight="1">
      <c r="F108" s="35" t="s">
        <v>11</v>
      </c>
      <c r="G108" s="9"/>
      <c r="H108" s="9"/>
      <c r="I108" s="35" t="s">
        <v>11</v>
      </c>
      <c r="J108" s="9"/>
      <c r="K108" s="9"/>
      <c r="L108" s="9"/>
      <c r="M108" s="9"/>
    </row>
    <row r="109" spans="6:13" s="6" customFormat="1" ht="15" customHeight="1">
      <c r="F109" s="79"/>
      <c r="G109" s="9"/>
      <c r="H109" s="9"/>
      <c r="I109" s="9"/>
      <c r="J109" s="9"/>
      <c r="K109" s="9"/>
      <c r="L109" s="9"/>
      <c r="M109" s="9"/>
    </row>
    <row r="110" spans="3:13" s="6" customFormat="1" ht="15" customHeight="1">
      <c r="C110" s="6" t="s">
        <v>142</v>
      </c>
      <c r="F110" s="109">
        <f>F112</f>
        <v>8986</v>
      </c>
      <c r="G110" s="9"/>
      <c r="H110" s="9"/>
      <c r="I110" s="109">
        <f>955+14312</f>
        <v>15267</v>
      </c>
      <c r="J110" s="79"/>
      <c r="K110" s="9"/>
      <c r="L110" s="9"/>
      <c r="M110" s="9"/>
    </row>
    <row r="111" spans="6:13" s="6" customFormat="1" ht="6.75" customHeight="1">
      <c r="F111" s="109"/>
      <c r="G111" s="9"/>
      <c r="H111" s="9"/>
      <c r="I111" s="109"/>
      <c r="J111" s="79"/>
      <c r="K111" s="9"/>
      <c r="L111" s="9"/>
      <c r="M111" s="9"/>
    </row>
    <row r="112" spans="3:13" s="6" customFormat="1" ht="15" customHeight="1">
      <c r="C112" s="6" t="s">
        <v>143</v>
      </c>
      <c r="F112" s="109">
        <f>'BS'!E28</f>
        <v>8986</v>
      </c>
      <c r="G112" s="9"/>
      <c r="H112" s="9"/>
      <c r="I112" s="109">
        <f>I110</f>
        <v>15267</v>
      </c>
      <c r="J112" s="79"/>
      <c r="K112" s="9"/>
      <c r="L112" s="9"/>
      <c r="M112" s="9"/>
    </row>
    <row r="113" spans="6:13" s="6" customFormat="1" ht="6.75" customHeight="1">
      <c r="F113" s="109"/>
      <c r="G113" s="9"/>
      <c r="H113" s="9"/>
      <c r="I113" s="109"/>
      <c r="J113" s="79"/>
      <c r="K113" s="9"/>
      <c r="L113" s="9"/>
      <c r="M113" s="9"/>
    </row>
    <row r="114" spans="3:13" s="6" customFormat="1" ht="15" customHeight="1" thickBot="1">
      <c r="C114" s="6" t="s">
        <v>144</v>
      </c>
      <c r="F114" s="215">
        <v>9615</v>
      </c>
      <c r="G114" s="9"/>
      <c r="H114" s="9"/>
      <c r="I114" s="215">
        <f>19317+16823</f>
        <v>36140</v>
      </c>
      <c r="J114" s="79"/>
      <c r="K114" s="9"/>
      <c r="L114" s="9"/>
      <c r="M114" s="9"/>
    </row>
    <row r="115" spans="6:13" s="6" customFormat="1" ht="15" customHeight="1">
      <c r="F115" s="9"/>
      <c r="G115" s="9"/>
      <c r="H115" s="9"/>
      <c r="I115" s="79"/>
      <c r="J115" s="79"/>
      <c r="K115" s="9"/>
      <c r="L115" s="9"/>
      <c r="M115" s="9"/>
    </row>
    <row r="116" spans="6:13" s="6" customFormat="1" ht="15" customHeight="1">
      <c r="F116" s="9"/>
      <c r="G116" s="9"/>
      <c r="H116" s="9"/>
      <c r="I116" s="79"/>
      <c r="J116" s="79"/>
      <c r="K116" s="9"/>
      <c r="L116" s="9"/>
      <c r="M116" s="9"/>
    </row>
    <row r="117" spans="1:8" s="6" customFormat="1" ht="15" customHeight="1">
      <c r="A117" s="32" t="s">
        <v>127</v>
      </c>
      <c r="B117" s="7" t="s">
        <v>235</v>
      </c>
      <c r="F117" s="9"/>
      <c r="G117" s="9"/>
      <c r="H117" s="9"/>
    </row>
    <row r="118" spans="6:13" s="6" customFormat="1" ht="15" customHeight="1">
      <c r="F118" s="9"/>
      <c r="G118" s="9"/>
      <c r="H118" s="9"/>
      <c r="I118" s="9"/>
      <c r="J118" s="9"/>
      <c r="K118" s="9"/>
      <c r="L118" s="9"/>
      <c r="M118" s="9"/>
    </row>
    <row r="119" spans="1:13" s="26" customFormat="1" ht="15" customHeight="1">
      <c r="A119" s="30"/>
      <c r="B119" s="25"/>
      <c r="C119" s="27"/>
      <c r="D119" s="27"/>
      <c r="E119" s="27"/>
      <c r="F119" s="29"/>
      <c r="G119" s="29"/>
      <c r="H119" s="29"/>
      <c r="I119" s="29"/>
      <c r="J119" s="29"/>
      <c r="K119" s="29"/>
      <c r="L119" s="29"/>
      <c r="M119" s="29"/>
    </row>
    <row r="120" spans="1:13" s="26" customFormat="1" ht="15" customHeight="1">
      <c r="A120" s="30"/>
      <c r="B120" s="25"/>
      <c r="C120" s="27"/>
      <c r="D120" s="27"/>
      <c r="E120" s="27"/>
      <c r="F120" s="29"/>
      <c r="G120" s="29"/>
      <c r="H120" s="29"/>
      <c r="I120" s="29"/>
      <c r="J120" s="29"/>
      <c r="K120" s="29"/>
      <c r="L120" s="29"/>
      <c r="M120" s="29"/>
    </row>
    <row r="121" spans="1:13" s="26" customFormat="1" ht="15" customHeight="1">
      <c r="A121" s="30"/>
      <c r="B121" s="25"/>
      <c r="C121" s="27"/>
      <c r="D121" s="27"/>
      <c r="E121" s="27"/>
      <c r="F121" s="29"/>
      <c r="G121" s="29"/>
      <c r="H121" s="29"/>
      <c r="I121" s="29"/>
      <c r="J121" s="29"/>
      <c r="K121" s="29"/>
      <c r="L121" s="29"/>
      <c r="M121" s="29"/>
    </row>
    <row r="123" spans="1:8" s="6" customFormat="1" ht="15" customHeight="1">
      <c r="A123" s="32" t="s">
        <v>128</v>
      </c>
      <c r="B123" s="7" t="s">
        <v>236</v>
      </c>
      <c r="F123" s="9"/>
      <c r="G123" s="9"/>
      <c r="H123" s="9"/>
    </row>
    <row r="124" spans="1:8" s="6" customFormat="1" ht="12.75" customHeight="1">
      <c r="A124" s="32"/>
      <c r="B124" s="7"/>
      <c r="F124" s="9"/>
      <c r="G124" s="9"/>
      <c r="H124" s="9"/>
    </row>
    <row r="125" s="6" customFormat="1" ht="15" customHeight="1">
      <c r="I125" s="35" t="s">
        <v>192</v>
      </c>
    </row>
    <row r="126" spans="1:10" s="34" customFormat="1" ht="15" customHeight="1">
      <c r="A126" s="33"/>
      <c r="F126" s="35" t="s">
        <v>159</v>
      </c>
      <c r="G126" s="106"/>
      <c r="H126" s="35"/>
      <c r="I126" s="35" t="str">
        <f>I77</f>
        <v>Twelve Months</v>
      </c>
      <c r="J126" s="106"/>
    </row>
    <row r="127" spans="6:10" s="6" customFormat="1" ht="15" customHeight="1">
      <c r="F127" s="35" t="s">
        <v>195</v>
      </c>
      <c r="G127" s="106"/>
      <c r="H127" s="35"/>
      <c r="I127" s="35" t="s">
        <v>152</v>
      </c>
      <c r="J127" s="106"/>
    </row>
    <row r="128" spans="6:10" s="6" customFormat="1" ht="15" customHeight="1">
      <c r="F128" s="139" t="str">
        <f>F79</f>
        <v>30 April 2007</v>
      </c>
      <c r="G128" s="35"/>
      <c r="H128" s="35"/>
      <c r="I128" s="139" t="str">
        <f>I79</f>
        <v>30 April 2007</v>
      </c>
      <c r="J128" s="35"/>
    </row>
    <row r="129" spans="6:10" s="6" customFormat="1" ht="15" customHeight="1">
      <c r="F129" s="35" t="s">
        <v>11</v>
      </c>
      <c r="G129" s="35"/>
      <c r="H129" s="35"/>
      <c r="I129" s="35" t="s">
        <v>11</v>
      </c>
      <c r="J129" s="35"/>
    </row>
    <row r="130" s="6" customFormat="1" ht="12" customHeight="1"/>
    <row r="131" spans="2:9" s="6" customFormat="1" ht="15" customHeight="1">
      <c r="B131" s="6" t="s">
        <v>134</v>
      </c>
      <c r="F131" s="179">
        <f>I131-3514</f>
        <v>2033</v>
      </c>
      <c r="G131" s="43"/>
      <c r="H131" s="43"/>
      <c r="I131" s="179">
        <f>5107+440</f>
        <v>5547</v>
      </c>
    </row>
    <row r="132" spans="2:9" s="6" customFormat="1" ht="15" customHeight="1">
      <c r="B132" s="6" t="s">
        <v>135</v>
      </c>
      <c r="F132" s="179">
        <f>I132-4609</f>
        <v>1017</v>
      </c>
      <c r="G132" s="43"/>
      <c r="H132" s="43"/>
      <c r="I132" s="179">
        <v>5626</v>
      </c>
    </row>
    <row r="133" spans="6:10" s="6" customFormat="1" ht="15" customHeight="1" thickBot="1">
      <c r="F133" s="180">
        <f>SUM(F131:F132)</f>
        <v>3050</v>
      </c>
      <c r="G133" s="48"/>
      <c r="H133" s="48"/>
      <c r="I133" s="181">
        <f>SUM(I131:I132)</f>
        <v>11173</v>
      </c>
      <c r="J133" s="103"/>
    </row>
    <row r="134" s="6" customFormat="1" ht="15" customHeight="1"/>
    <row r="135" s="34" customFormat="1" ht="15" customHeight="1">
      <c r="A135" s="33"/>
    </row>
    <row r="136" s="6" customFormat="1" ht="15" customHeight="1"/>
    <row r="137" s="6" customFormat="1" ht="15" customHeight="1"/>
    <row r="138" s="6" customFormat="1" ht="15" customHeight="1"/>
    <row r="140" spans="1:8" s="6" customFormat="1" ht="15" customHeight="1">
      <c r="A140" s="32" t="s">
        <v>129</v>
      </c>
      <c r="B140" s="7" t="s">
        <v>237</v>
      </c>
      <c r="F140" s="9"/>
      <c r="G140" s="9"/>
      <c r="H140" s="9"/>
    </row>
    <row r="141" spans="6:13" s="6" customFormat="1" ht="15" customHeight="1">
      <c r="F141" s="9"/>
      <c r="G141" s="9"/>
      <c r="H141" s="9"/>
      <c r="I141" s="9"/>
      <c r="J141" s="9"/>
      <c r="K141" s="9"/>
      <c r="L141" s="9"/>
      <c r="M141" s="9"/>
    </row>
    <row r="142" spans="1:13" s="26" customFormat="1" ht="15" customHeight="1">
      <c r="A142" s="30"/>
      <c r="B142" s="25"/>
      <c r="C142" s="27"/>
      <c r="D142" s="27"/>
      <c r="E142" s="27"/>
      <c r="F142" s="29"/>
      <c r="G142" s="29"/>
      <c r="H142" s="29"/>
      <c r="I142" s="29"/>
      <c r="J142" s="29"/>
      <c r="K142" s="29"/>
      <c r="L142" s="29"/>
      <c r="M142" s="29"/>
    </row>
    <row r="143" spans="1:13" s="26" customFormat="1" ht="15" customHeight="1">
      <c r="A143" s="30"/>
      <c r="B143" s="25"/>
      <c r="C143" s="27"/>
      <c r="D143" s="27"/>
      <c r="E143" s="27"/>
      <c r="F143" s="29"/>
      <c r="G143" s="29"/>
      <c r="H143" s="29"/>
      <c r="I143" s="29"/>
      <c r="J143" s="29"/>
      <c r="K143" s="29"/>
      <c r="L143" s="29"/>
      <c r="M143" s="29"/>
    </row>
    <row r="144" spans="1:9" ht="16.5" customHeight="1">
      <c r="A144" s="1" t="s">
        <v>0</v>
      </c>
      <c r="I144" s="170"/>
    </row>
    <row r="145" ht="15" customHeight="1">
      <c r="A145" s="2" t="s">
        <v>1</v>
      </c>
    </row>
    <row r="146" ht="15" customHeight="1">
      <c r="A146" s="66" t="str">
        <f>A96</f>
        <v>Unaudited Results for the Fourth Financial Quarter Ended 30 April 2007</v>
      </c>
    </row>
    <row r="148" s="6" customFormat="1" ht="15" customHeight="1">
      <c r="A148" s="7" t="str">
        <f>+A98</f>
        <v>NOTES TO THE QUARTERLY FINANCIAL STATEMENTS - CONT'D</v>
      </c>
    </row>
    <row r="149" spans="6:13" s="6" customFormat="1" ht="15" customHeight="1">
      <c r="F149" s="79"/>
      <c r="G149" s="9"/>
      <c r="H149" s="9"/>
      <c r="I149" s="9"/>
      <c r="J149" s="9"/>
      <c r="K149" s="9"/>
      <c r="L149" s="9"/>
      <c r="M149" s="9"/>
    </row>
    <row r="150" spans="1:8" s="6" customFormat="1" ht="15" customHeight="1">
      <c r="A150" s="32" t="s">
        <v>130</v>
      </c>
      <c r="B150" s="7" t="s">
        <v>238</v>
      </c>
      <c r="F150" s="9"/>
      <c r="G150" s="9"/>
      <c r="H150" s="9"/>
    </row>
    <row r="151" spans="6:13" s="6" customFormat="1" ht="15" customHeight="1">
      <c r="F151" s="9"/>
      <c r="G151" s="9"/>
      <c r="H151" s="9"/>
      <c r="I151" s="9"/>
      <c r="J151" s="9"/>
      <c r="K151" s="9"/>
      <c r="L151" s="9"/>
      <c r="M151" s="9"/>
    </row>
    <row r="152" spans="1:13" s="26" customFormat="1" ht="15" customHeight="1">
      <c r="A152" s="30"/>
      <c r="B152" s="25"/>
      <c r="C152" s="27"/>
      <c r="D152" s="27"/>
      <c r="E152" s="27"/>
      <c r="F152" s="29"/>
      <c r="G152" s="29"/>
      <c r="H152" s="29"/>
      <c r="I152" s="29"/>
      <c r="J152" s="29"/>
      <c r="K152" s="29"/>
      <c r="L152" s="29"/>
      <c r="M152" s="29"/>
    </row>
    <row r="153" spans="6:13" s="6" customFormat="1" ht="15" customHeight="1">
      <c r="F153" s="9"/>
      <c r="G153" s="9"/>
      <c r="H153" s="9"/>
      <c r="I153" s="9"/>
      <c r="J153" s="9"/>
      <c r="K153" s="9"/>
      <c r="L153" s="9"/>
      <c r="M153" s="9"/>
    </row>
    <row r="154" spans="6:13" s="6" customFormat="1" ht="15" customHeight="1">
      <c r="F154" s="9"/>
      <c r="G154" s="9"/>
      <c r="H154" s="9"/>
      <c r="I154" s="9"/>
      <c r="J154" s="9"/>
      <c r="K154" s="9"/>
      <c r="L154" s="9"/>
      <c r="M154" s="9"/>
    </row>
    <row r="155" spans="6:13" s="6" customFormat="1" ht="6" customHeight="1">
      <c r="F155" s="9"/>
      <c r="G155" s="9"/>
      <c r="H155" s="9"/>
      <c r="I155" s="9"/>
      <c r="J155" s="9"/>
      <c r="K155" s="9"/>
      <c r="L155" s="9"/>
      <c r="M155" s="9"/>
    </row>
    <row r="156" spans="1:8" s="6" customFormat="1" ht="15" customHeight="1">
      <c r="A156" s="32" t="s">
        <v>131</v>
      </c>
      <c r="B156" s="7" t="s">
        <v>239</v>
      </c>
      <c r="F156" s="9"/>
      <c r="G156" s="9"/>
      <c r="H156" s="9"/>
    </row>
    <row r="157" spans="6:13" s="6" customFormat="1" ht="15" customHeight="1">
      <c r="F157" s="9"/>
      <c r="G157" s="9"/>
      <c r="H157" s="9"/>
      <c r="I157" s="9"/>
      <c r="J157" s="9"/>
      <c r="K157" s="9"/>
      <c r="L157" s="9"/>
      <c r="M157" s="9"/>
    </row>
    <row r="158" spans="1:13" s="26" customFormat="1" ht="15" customHeight="1">
      <c r="A158" s="30"/>
      <c r="B158" s="25"/>
      <c r="C158" s="27"/>
      <c r="D158" s="27"/>
      <c r="E158" s="27"/>
      <c r="F158" s="29"/>
      <c r="G158" s="29"/>
      <c r="H158" s="29"/>
      <c r="I158" s="29"/>
      <c r="J158" s="29"/>
      <c r="K158" s="29"/>
      <c r="L158" s="29"/>
      <c r="M158" s="29"/>
    </row>
    <row r="159" spans="1:13" s="26" customFormat="1" ht="15" customHeight="1">
      <c r="A159" s="30"/>
      <c r="B159" s="25"/>
      <c r="C159" s="27"/>
      <c r="D159" s="27"/>
      <c r="E159" s="27"/>
      <c r="F159" s="29"/>
      <c r="G159" s="29"/>
      <c r="H159" s="29"/>
      <c r="I159" s="29"/>
      <c r="J159" s="29"/>
      <c r="K159" s="29"/>
      <c r="L159" s="29"/>
      <c r="M159" s="29"/>
    </row>
    <row r="160" spans="1:13" s="26" customFormat="1" ht="5.25" customHeight="1">
      <c r="A160" s="30"/>
      <c r="B160" s="25"/>
      <c r="C160" s="27"/>
      <c r="D160" s="27"/>
      <c r="E160" s="27"/>
      <c r="F160" s="29"/>
      <c r="G160" s="29"/>
      <c r="H160" s="29"/>
      <c r="I160" s="29"/>
      <c r="J160" s="29"/>
      <c r="K160" s="29"/>
      <c r="L160" s="29"/>
      <c r="M160" s="29"/>
    </row>
    <row r="161" spans="1:8" s="6" customFormat="1" ht="15" customHeight="1">
      <c r="A161" s="32" t="s">
        <v>132</v>
      </c>
      <c r="B161" s="7" t="s">
        <v>240</v>
      </c>
      <c r="F161" s="9"/>
      <c r="G161" s="9"/>
      <c r="H161" s="9"/>
    </row>
    <row r="162" spans="6:13" s="6" customFormat="1" ht="15" customHeight="1">
      <c r="F162" s="9"/>
      <c r="G162" s="9"/>
      <c r="H162" s="9"/>
      <c r="I162" s="9"/>
      <c r="J162" s="9"/>
      <c r="K162" s="9"/>
      <c r="L162" s="9"/>
      <c r="M162" s="9"/>
    </row>
    <row r="163" spans="1:13" s="26" customFormat="1" ht="15" customHeight="1">
      <c r="A163" s="30"/>
      <c r="B163" s="154" t="s">
        <v>103</v>
      </c>
      <c r="C163" s="27"/>
      <c r="D163" s="27"/>
      <c r="E163" s="27"/>
      <c r="F163" s="29"/>
      <c r="G163" s="29"/>
      <c r="H163" s="29"/>
      <c r="I163" s="29"/>
      <c r="J163" s="29"/>
      <c r="K163" s="29"/>
      <c r="L163" s="29"/>
      <c r="M163" s="29"/>
    </row>
    <row r="164" spans="6:13" s="6" customFormat="1" ht="15" customHeight="1">
      <c r="F164" s="9"/>
      <c r="G164" s="9"/>
      <c r="H164" s="9"/>
      <c r="I164" s="9"/>
      <c r="J164" s="9"/>
      <c r="K164" s="9"/>
      <c r="L164" s="9"/>
      <c r="M164" s="9"/>
    </row>
    <row r="165" spans="6:13" s="6" customFormat="1" ht="15" customHeight="1">
      <c r="F165" s="9"/>
      <c r="G165" s="9"/>
      <c r="H165" s="9"/>
      <c r="I165" s="9"/>
      <c r="J165" s="9"/>
      <c r="K165" s="9"/>
      <c r="L165" s="9"/>
      <c r="M165" s="9"/>
    </row>
    <row r="166" spans="6:13" s="6" customFormat="1" ht="15" customHeight="1">
      <c r="F166" s="9"/>
      <c r="G166" s="9"/>
      <c r="H166" s="9"/>
      <c r="I166" s="9"/>
      <c r="J166" s="9"/>
      <c r="K166" s="9"/>
      <c r="L166" s="9"/>
      <c r="M166" s="9"/>
    </row>
    <row r="167" spans="1:13" s="26" customFormat="1" ht="15" customHeight="1">
      <c r="A167" s="30"/>
      <c r="B167" s="25"/>
      <c r="C167" s="41" t="s">
        <v>148</v>
      </c>
      <c r="D167" s="27"/>
      <c r="E167" s="27"/>
      <c r="F167" s="29"/>
      <c r="G167" s="29"/>
      <c r="H167" s="29"/>
      <c r="I167" s="29"/>
      <c r="J167" s="29"/>
      <c r="K167" s="29"/>
      <c r="L167" s="29"/>
      <c r="M167" s="29"/>
    </row>
    <row r="168" spans="6:13" s="6" customFormat="1" ht="15" customHeight="1">
      <c r="F168" s="9"/>
      <c r="G168" s="9"/>
      <c r="H168" s="9"/>
      <c r="I168" s="9"/>
      <c r="J168" s="9"/>
      <c r="K168" s="9"/>
      <c r="L168" s="9"/>
      <c r="M168" s="9"/>
    </row>
    <row r="169" spans="6:13" s="6" customFormat="1" ht="15" customHeight="1">
      <c r="F169" s="9"/>
      <c r="G169" s="9"/>
      <c r="H169" s="9"/>
      <c r="I169" s="9"/>
      <c r="J169" s="9"/>
      <c r="K169" s="9"/>
      <c r="L169" s="9"/>
      <c r="M169" s="9"/>
    </row>
    <row r="170" spans="6:13" s="6" customFormat="1" ht="15" customHeight="1">
      <c r="F170" s="9"/>
      <c r="G170" s="9"/>
      <c r="H170" s="9"/>
      <c r="I170" s="9"/>
      <c r="J170" s="9"/>
      <c r="K170" s="9"/>
      <c r="L170" s="9"/>
      <c r="M170" s="9"/>
    </row>
    <row r="171" spans="6:13" s="6" customFormat="1" ht="15" customHeight="1">
      <c r="F171" s="9"/>
      <c r="G171" s="9"/>
      <c r="H171" s="9"/>
      <c r="I171" s="9"/>
      <c r="J171" s="9"/>
      <c r="K171" s="9"/>
      <c r="L171" s="9"/>
      <c r="M171" s="9"/>
    </row>
    <row r="172" spans="6:13" s="6" customFormat="1" ht="15" customHeight="1">
      <c r="F172" s="9"/>
      <c r="G172" s="9"/>
      <c r="H172" s="9"/>
      <c r="I172" s="9"/>
      <c r="J172" s="9"/>
      <c r="K172" s="9"/>
      <c r="L172" s="9"/>
      <c r="M172" s="9"/>
    </row>
    <row r="173" spans="6:13" s="6" customFormat="1" ht="15" customHeight="1">
      <c r="F173" s="9"/>
      <c r="G173" s="9"/>
      <c r="H173" s="9"/>
      <c r="I173" s="9"/>
      <c r="J173" s="9"/>
      <c r="K173" s="9"/>
      <c r="L173" s="9"/>
      <c r="M173" s="9"/>
    </row>
    <row r="174" spans="6:13" s="6" customFormat="1" ht="15" customHeight="1">
      <c r="F174" s="9"/>
      <c r="G174" s="9"/>
      <c r="H174" s="9"/>
      <c r="I174" s="9"/>
      <c r="J174" s="9"/>
      <c r="K174" s="9"/>
      <c r="L174" s="9"/>
      <c r="M174" s="9"/>
    </row>
    <row r="175" spans="6:13" s="6" customFormat="1" ht="15" customHeight="1">
      <c r="F175" s="9"/>
      <c r="G175" s="9"/>
      <c r="H175" s="9"/>
      <c r="I175" s="9"/>
      <c r="J175" s="9"/>
      <c r="K175" s="9"/>
      <c r="L175" s="9"/>
      <c r="M175" s="9"/>
    </row>
    <row r="176" spans="6:13" s="6" customFormat="1" ht="15" customHeight="1">
      <c r="F176" s="9"/>
      <c r="G176" s="9"/>
      <c r="H176" s="9"/>
      <c r="I176" s="9"/>
      <c r="J176" s="9"/>
      <c r="K176" s="9"/>
      <c r="L176" s="9"/>
      <c r="M176" s="9"/>
    </row>
    <row r="177" spans="6:13" s="6" customFormat="1" ht="15" customHeight="1">
      <c r="F177" s="9"/>
      <c r="G177" s="9"/>
      <c r="H177" s="9"/>
      <c r="I177" s="9"/>
      <c r="J177" s="9"/>
      <c r="K177" s="9"/>
      <c r="L177" s="9"/>
      <c r="M177" s="9"/>
    </row>
    <row r="178" spans="6:13" s="6" customFormat="1" ht="15" customHeight="1">
      <c r="F178" s="9"/>
      <c r="G178" s="9"/>
      <c r="H178" s="9"/>
      <c r="I178" s="9"/>
      <c r="J178" s="9"/>
      <c r="K178" s="9"/>
      <c r="L178" s="9"/>
      <c r="M178" s="9"/>
    </row>
    <row r="179" spans="6:13" s="6" customFormat="1" ht="15" customHeight="1">
      <c r="F179" s="9"/>
      <c r="G179" s="9"/>
      <c r="H179" s="9"/>
      <c r="I179" s="9"/>
      <c r="J179" s="9"/>
      <c r="K179" s="9"/>
      <c r="L179" s="9"/>
      <c r="M179" s="9"/>
    </row>
    <row r="180" spans="6:13" s="6" customFormat="1" ht="15" customHeight="1">
      <c r="F180" s="9"/>
      <c r="G180" s="9"/>
      <c r="H180" s="9"/>
      <c r="I180" s="9"/>
      <c r="J180" s="9"/>
      <c r="K180" s="9"/>
      <c r="L180" s="9"/>
      <c r="M180" s="9"/>
    </row>
    <row r="181" spans="6:13" s="6" customFormat="1" ht="15" customHeight="1">
      <c r="F181" s="9"/>
      <c r="G181" s="9"/>
      <c r="H181" s="9"/>
      <c r="I181" s="9"/>
      <c r="J181" s="9"/>
      <c r="K181" s="9"/>
      <c r="L181" s="9"/>
      <c r="M181" s="9"/>
    </row>
    <row r="182" spans="6:13" s="6" customFormat="1" ht="15" customHeight="1">
      <c r="F182" s="9"/>
      <c r="G182" s="9"/>
      <c r="H182" s="9"/>
      <c r="I182" s="9"/>
      <c r="J182" s="9"/>
      <c r="K182" s="9"/>
      <c r="L182" s="9"/>
      <c r="M182" s="9"/>
    </row>
    <row r="183" spans="6:13" s="6" customFormat="1" ht="15" customHeight="1">
      <c r="F183" s="9"/>
      <c r="G183" s="9"/>
      <c r="H183" s="9"/>
      <c r="I183" s="9"/>
      <c r="J183" s="9"/>
      <c r="K183" s="9"/>
      <c r="L183" s="9"/>
      <c r="M183" s="9"/>
    </row>
    <row r="184" spans="1:13" s="26" customFormat="1" ht="15" customHeight="1">
      <c r="A184" s="30"/>
      <c r="B184" s="25"/>
      <c r="C184" s="41" t="s">
        <v>149</v>
      </c>
      <c r="D184" s="27"/>
      <c r="E184" s="27"/>
      <c r="F184" s="29"/>
      <c r="G184" s="29"/>
      <c r="H184" s="29"/>
      <c r="I184" s="29"/>
      <c r="J184" s="29"/>
      <c r="K184" s="29"/>
      <c r="L184" s="29"/>
      <c r="M184" s="29"/>
    </row>
    <row r="185" spans="6:13" s="6" customFormat="1" ht="15" customHeight="1">
      <c r="F185" s="9"/>
      <c r="G185" s="9"/>
      <c r="H185" s="9"/>
      <c r="I185" s="9"/>
      <c r="J185" s="9"/>
      <c r="K185" s="9"/>
      <c r="L185" s="9"/>
      <c r="M185" s="9"/>
    </row>
    <row r="186" spans="6:13" s="6" customFormat="1" ht="15" customHeight="1">
      <c r="F186" s="9"/>
      <c r="G186" s="9"/>
      <c r="H186" s="9"/>
      <c r="I186" s="9"/>
      <c r="J186" s="9"/>
      <c r="K186" s="9"/>
      <c r="L186" s="9"/>
      <c r="M186" s="9"/>
    </row>
    <row r="187" spans="6:13" s="6" customFormat="1" ht="15" customHeight="1">
      <c r="F187" s="9"/>
      <c r="G187" s="9"/>
      <c r="H187" s="9"/>
      <c r="I187" s="9"/>
      <c r="J187" s="9"/>
      <c r="K187" s="9"/>
      <c r="L187" s="9"/>
      <c r="M187" s="9"/>
    </row>
    <row r="188" spans="6:13" s="6" customFormat="1" ht="15" customHeight="1">
      <c r="F188" s="9"/>
      <c r="G188" s="9"/>
      <c r="H188" s="9"/>
      <c r="I188" s="9"/>
      <c r="J188" s="9"/>
      <c r="K188" s="9"/>
      <c r="L188" s="9"/>
      <c r="M188" s="9"/>
    </row>
    <row r="189" spans="6:13" s="6" customFormat="1" ht="15" customHeight="1">
      <c r="F189" s="9"/>
      <c r="G189" s="9"/>
      <c r="H189" s="9"/>
      <c r="I189" s="9"/>
      <c r="J189" s="9"/>
      <c r="K189" s="9"/>
      <c r="L189" s="9"/>
      <c r="M189" s="9"/>
    </row>
    <row r="190" spans="3:13" s="6" customFormat="1" ht="15" customHeight="1">
      <c r="C190" s="105"/>
      <c r="D190" s="105"/>
      <c r="E190" s="105"/>
      <c r="F190" s="84"/>
      <c r="G190" s="84"/>
      <c r="H190" s="84"/>
      <c r="I190" s="84"/>
      <c r="J190" s="84"/>
      <c r="K190" s="9"/>
      <c r="L190" s="9"/>
      <c r="M190" s="9"/>
    </row>
    <row r="191" spans="6:13" s="6" customFormat="1" ht="15" customHeight="1">
      <c r="F191" s="9"/>
      <c r="G191" s="9"/>
      <c r="H191" s="9"/>
      <c r="I191" s="9"/>
      <c r="J191" s="9"/>
      <c r="K191" s="9"/>
      <c r="L191" s="9"/>
      <c r="M191" s="9"/>
    </row>
    <row r="192" spans="6:13" s="6" customFormat="1" ht="15" customHeight="1">
      <c r="F192" s="9"/>
      <c r="G192" s="9"/>
      <c r="H192" s="9"/>
      <c r="I192" s="9"/>
      <c r="J192" s="9"/>
      <c r="K192" s="9"/>
      <c r="L192" s="9"/>
      <c r="M192" s="9"/>
    </row>
    <row r="193" spans="6:13" s="6" customFormat="1" ht="15" customHeight="1">
      <c r="F193" s="9"/>
      <c r="G193" s="9"/>
      <c r="H193" s="9"/>
      <c r="I193" s="9"/>
      <c r="J193" s="9"/>
      <c r="K193" s="9"/>
      <c r="L193" s="9"/>
      <c r="M193" s="9"/>
    </row>
    <row r="194" spans="1:9" s="43" customFormat="1" ht="15" customHeight="1">
      <c r="A194" s="1" t="s">
        <v>0</v>
      </c>
      <c r="I194" s="171"/>
    </row>
    <row r="195" ht="15" customHeight="1">
      <c r="A195" s="2" t="s">
        <v>1</v>
      </c>
    </row>
    <row r="196" ht="15" customHeight="1">
      <c r="A196" s="66" t="str">
        <f>A146</f>
        <v>Unaudited Results for the Fourth Financial Quarter Ended 30 April 2007</v>
      </c>
    </row>
    <row r="198" s="6" customFormat="1" ht="15" customHeight="1">
      <c r="A198" s="7" t="str">
        <f>+A148</f>
        <v>NOTES TO THE QUARTERLY FINANCIAL STATEMENTS - CONT'D</v>
      </c>
    </row>
    <row r="199" s="6" customFormat="1" ht="15" customHeight="1">
      <c r="A199" s="7"/>
    </row>
    <row r="200" spans="1:2" s="6" customFormat="1" ht="15" customHeight="1">
      <c r="A200" s="32" t="s">
        <v>132</v>
      </c>
      <c r="B200" s="7" t="s">
        <v>268</v>
      </c>
    </row>
    <row r="201" spans="1:2" s="6" customFormat="1" ht="15" customHeight="1">
      <c r="A201" s="32"/>
      <c r="B201" s="7"/>
    </row>
    <row r="202" spans="1:13" s="26" customFormat="1" ht="15" customHeight="1">
      <c r="A202" s="30"/>
      <c r="B202" s="25"/>
      <c r="C202" s="41" t="s">
        <v>149</v>
      </c>
      <c r="D202" s="27"/>
      <c r="E202" s="27"/>
      <c r="F202" s="29"/>
      <c r="G202" s="29"/>
      <c r="H202" s="29"/>
      <c r="I202" s="29"/>
      <c r="J202" s="29"/>
      <c r="K202" s="29"/>
      <c r="L202" s="29"/>
      <c r="M202" s="29"/>
    </row>
    <row r="203" spans="6:13" s="6" customFormat="1" ht="15" customHeight="1">
      <c r="F203" s="9"/>
      <c r="G203" s="9"/>
      <c r="H203" s="9"/>
      <c r="I203" s="9"/>
      <c r="J203" s="9"/>
      <c r="K203" s="9"/>
      <c r="L203" s="9"/>
      <c r="M203" s="9"/>
    </row>
    <row r="204" spans="6:13" s="6" customFormat="1" ht="15" customHeight="1">
      <c r="F204" s="9"/>
      <c r="G204" s="9"/>
      <c r="H204" s="9"/>
      <c r="I204" s="9"/>
      <c r="J204" s="9"/>
      <c r="K204" s="9"/>
      <c r="L204" s="9"/>
      <c r="M204" s="9"/>
    </row>
    <row r="205" spans="6:13" s="6" customFormat="1" ht="15" customHeight="1">
      <c r="F205" s="9"/>
      <c r="G205" s="9"/>
      <c r="H205" s="9"/>
      <c r="I205" s="9"/>
      <c r="J205" s="9"/>
      <c r="K205" s="9"/>
      <c r="L205" s="9"/>
      <c r="M205" s="9"/>
    </row>
    <row r="206" spans="6:13" s="6" customFormat="1" ht="15" customHeight="1">
      <c r="F206" s="9"/>
      <c r="G206" s="9"/>
      <c r="H206" s="9"/>
      <c r="I206" s="9"/>
      <c r="J206" s="9"/>
      <c r="K206" s="9"/>
      <c r="L206" s="9"/>
      <c r="M206" s="9"/>
    </row>
    <row r="207" spans="6:13" s="6" customFormat="1" ht="15" customHeight="1">
      <c r="F207" s="9"/>
      <c r="G207" s="9"/>
      <c r="H207" s="9"/>
      <c r="I207" s="9"/>
      <c r="J207" s="9"/>
      <c r="K207" s="9"/>
      <c r="L207" s="9"/>
      <c r="M207" s="9"/>
    </row>
    <row r="208" spans="3:13" s="6" customFormat="1" ht="15" customHeight="1">
      <c r="C208" s="105"/>
      <c r="D208" s="105"/>
      <c r="E208" s="105"/>
      <c r="F208" s="84"/>
      <c r="G208" s="84"/>
      <c r="H208" s="84"/>
      <c r="I208" s="84"/>
      <c r="J208" s="84"/>
      <c r="K208" s="9"/>
      <c r="L208" s="9"/>
      <c r="M208" s="9"/>
    </row>
    <row r="209" spans="6:13" s="6" customFormat="1" ht="15" customHeight="1">
      <c r="F209" s="9"/>
      <c r="G209" s="9"/>
      <c r="H209" s="9"/>
      <c r="I209" s="9"/>
      <c r="J209" s="9"/>
      <c r="K209" s="9"/>
      <c r="L209" s="9"/>
      <c r="M209" s="9"/>
    </row>
    <row r="210" spans="6:13" s="6" customFormat="1" ht="15" customHeight="1">
      <c r="F210" s="9"/>
      <c r="G210" s="9"/>
      <c r="H210" s="9"/>
      <c r="I210" s="9"/>
      <c r="J210" s="9"/>
      <c r="K210" s="9"/>
      <c r="L210" s="9"/>
      <c r="M210" s="9"/>
    </row>
    <row r="211" spans="6:13" s="6" customFormat="1" ht="15" customHeight="1">
      <c r="F211" s="9"/>
      <c r="G211" s="9"/>
      <c r="H211" s="9"/>
      <c r="I211" s="9"/>
      <c r="J211" s="9"/>
      <c r="K211" s="9"/>
      <c r="L211" s="9"/>
      <c r="M211" s="9"/>
    </row>
    <row r="212" spans="1:2" s="6" customFormat="1" ht="15" customHeight="1">
      <c r="A212" s="32"/>
      <c r="B212" s="7"/>
    </row>
    <row r="213" spans="1:2" s="6" customFormat="1" ht="15" customHeight="1">
      <c r="A213" s="32"/>
      <c r="B213" s="7"/>
    </row>
    <row r="214" spans="1:2" s="6" customFormat="1" ht="15" customHeight="1">
      <c r="A214" s="32"/>
      <c r="B214" s="7"/>
    </row>
    <row r="215" spans="1:2" s="6" customFormat="1" ht="15" customHeight="1">
      <c r="A215" s="32"/>
      <c r="B215" s="7"/>
    </row>
    <row r="216" spans="1:13" s="26" customFormat="1" ht="15" customHeight="1">
      <c r="A216" s="30"/>
      <c r="B216" s="25"/>
      <c r="C216" s="27"/>
      <c r="D216" s="27"/>
      <c r="E216" s="27"/>
      <c r="F216" s="29"/>
      <c r="G216" s="29"/>
      <c r="H216" s="29"/>
      <c r="I216" s="29"/>
      <c r="J216" s="29"/>
      <c r="K216" s="29"/>
      <c r="L216" s="29"/>
      <c r="M216" s="29"/>
    </row>
    <row r="217" spans="6:13" s="6" customFormat="1" ht="15" customHeight="1">
      <c r="F217" s="9"/>
      <c r="G217" s="9"/>
      <c r="H217" s="9"/>
      <c r="I217" s="9"/>
      <c r="J217" s="9"/>
      <c r="K217" s="9"/>
      <c r="L217" s="9"/>
      <c r="M217" s="9"/>
    </row>
    <row r="218" spans="6:13" s="6" customFormat="1" ht="15" customHeight="1">
      <c r="F218" s="9"/>
      <c r="G218" s="9"/>
      <c r="H218" s="9"/>
      <c r="I218" s="9"/>
      <c r="J218" s="9"/>
      <c r="K218" s="9"/>
      <c r="L218" s="9"/>
      <c r="M218" s="9"/>
    </row>
    <row r="219" spans="6:13" s="6" customFormat="1" ht="15" customHeight="1">
      <c r="F219" s="9"/>
      <c r="G219" s="9"/>
      <c r="H219" s="9"/>
      <c r="I219" s="9"/>
      <c r="J219" s="9"/>
      <c r="K219" s="9"/>
      <c r="L219" s="9"/>
      <c r="M219" s="9"/>
    </row>
    <row r="220" spans="1:2" s="6" customFormat="1" ht="15" customHeight="1">
      <c r="A220" s="32"/>
      <c r="B220" s="153" t="s">
        <v>104</v>
      </c>
    </row>
    <row r="221" s="6" customFormat="1" ht="15" customHeight="1">
      <c r="A221" s="7"/>
    </row>
    <row r="222" s="6" customFormat="1" ht="15" customHeight="1">
      <c r="A222" s="7"/>
    </row>
    <row r="223" s="6" customFormat="1" ht="15" customHeight="1">
      <c r="A223" s="7"/>
    </row>
    <row r="224" s="6" customFormat="1" ht="15" customHeight="1">
      <c r="A224" s="7"/>
    </row>
    <row r="225" s="6" customFormat="1" ht="15" customHeight="1">
      <c r="A225" s="7"/>
    </row>
    <row r="226" s="6" customFormat="1" ht="15" customHeight="1">
      <c r="A226" s="7"/>
    </row>
    <row r="227" s="6" customFormat="1" ht="15" customHeight="1">
      <c r="A227" s="7"/>
    </row>
    <row r="228" s="6" customFormat="1" ht="15" customHeight="1">
      <c r="A228" s="7"/>
    </row>
    <row r="229" s="6" customFormat="1" ht="15" customHeight="1">
      <c r="A229" s="7"/>
    </row>
    <row r="230" s="6" customFormat="1" ht="15" customHeight="1">
      <c r="A230" s="7"/>
    </row>
    <row r="231" s="6" customFormat="1" ht="15" customHeight="1">
      <c r="A231" s="7"/>
    </row>
    <row r="232" s="6" customFormat="1" ht="15" customHeight="1">
      <c r="A232" s="7"/>
    </row>
    <row r="233" s="6" customFormat="1" ht="15" customHeight="1">
      <c r="A233" s="7"/>
    </row>
    <row r="234" s="6" customFormat="1" ht="15" customHeight="1">
      <c r="A234" s="7"/>
    </row>
    <row r="235" s="6" customFormat="1" ht="15" customHeight="1">
      <c r="A235" s="7"/>
    </row>
    <row r="241" spans="1:9" ht="16.5" customHeight="1">
      <c r="A241" s="1" t="s">
        <v>0</v>
      </c>
      <c r="I241" s="170"/>
    </row>
    <row r="242" ht="15" customHeight="1">
      <c r="A242" s="2" t="s">
        <v>1</v>
      </c>
    </row>
    <row r="243" ht="15" customHeight="1">
      <c r="A243" s="66" t="str">
        <f>A196</f>
        <v>Unaudited Results for the Fourth Financial Quarter Ended 30 April 2007</v>
      </c>
    </row>
    <row r="245" s="6" customFormat="1" ht="15" customHeight="1">
      <c r="A245" s="7" t="str">
        <f>+A198</f>
        <v>NOTES TO THE QUARTERLY FINANCIAL STATEMENTS - CONT'D</v>
      </c>
    </row>
    <row r="246" s="6" customFormat="1" ht="15" customHeight="1"/>
    <row r="247" spans="1:8" s="6" customFormat="1" ht="15" customHeight="1">
      <c r="A247" s="32" t="s">
        <v>133</v>
      </c>
      <c r="B247" s="7" t="s">
        <v>241</v>
      </c>
      <c r="F247" s="9"/>
      <c r="G247" s="9"/>
      <c r="H247" s="9"/>
    </row>
    <row r="248" s="6" customFormat="1" ht="15" customHeight="1"/>
    <row r="249" s="152" customFormat="1" ht="15" customHeight="1">
      <c r="A249" s="151"/>
    </row>
    <row r="250" s="43" customFormat="1" ht="15" customHeight="1"/>
    <row r="251" s="43" customFormat="1" ht="15" customHeight="1"/>
    <row r="252" s="43" customFormat="1" ht="15" customHeight="1"/>
    <row r="253" s="43" customFormat="1" ht="15" customHeight="1"/>
    <row r="254" s="43" customFormat="1" ht="15" customHeight="1"/>
    <row r="255" s="6" customFormat="1" ht="15" customHeight="1">
      <c r="A255" s="7"/>
    </row>
    <row r="256" spans="1:8" s="6" customFormat="1" ht="15" customHeight="1">
      <c r="A256" s="32" t="s">
        <v>136</v>
      </c>
      <c r="B256" s="7" t="s">
        <v>242</v>
      </c>
      <c r="F256" s="9"/>
      <c r="G256" s="9"/>
      <c r="H256" s="9"/>
    </row>
    <row r="257" s="6" customFormat="1" ht="15" customHeight="1"/>
    <row r="258" s="152" customFormat="1" ht="15" customHeight="1">
      <c r="A258" s="151"/>
    </row>
    <row r="259" s="43" customFormat="1" ht="15" customHeight="1"/>
    <row r="260" s="43" customFormat="1" ht="15" customHeight="1"/>
    <row r="261" s="43" customFormat="1" ht="15" customHeight="1"/>
    <row r="262" s="43" customFormat="1" ht="15" customHeight="1"/>
    <row r="263" s="43" customFormat="1" ht="15" customHeight="1"/>
    <row r="264" s="43" customFormat="1" ht="15" customHeight="1"/>
    <row r="265" s="43" customFormat="1" ht="15" customHeight="1"/>
    <row r="266" s="6" customFormat="1" ht="15" customHeight="1"/>
    <row r="267" s="6" customFormat="1" ht="15" customHeight="1"/>
    <row r="268" spans="1:2" s="6" customFormat="1" ht="15" customHeight="1">
      <c r="A268" s="32" t="s">
        <v>137</v>
      </c>
      <c r="B268" s="7" t="s">
        <v>246</v>
      </c>
    </row>
    <row r="269" s="6" customFormat="1" ht="15" customHeight="1"/>
    <row r="270" s="6" customFormat="1" ht="15" customHeight="1"/>
    <row r="271" s="6" customFormat="1" ht="15" customHeight="1"/>
    <row r="272" s="6" customFormat="1" ht="15" customHeight="1"/>
    <row r="273" s="6" customFormat="1" ht="15" customHeight="1"/>
    <row r="274" s="6" customFormat="1" ht="15" customHeight="1"/>
    <row r="275" s="6" customFormat="1" ht="15" customHeight="1"/>
    <row r="276" s="6" customFormat="1" ht="15" customHeight="1"/>
    <row r="277" s="6" customFormat="1" ht="15" customHeight="1"/>
    <row r="278" spans="1:8" s="6" customFormat="1" ht="15" customHeight="1">
      <c r="A278" s="32" t="s">
        <v>145</v>
      </c>
      <c r="B278" s="7" t="s">
        <v>245</v>
      </c>
      <c r="F278" s="9"/>
      <c r="G278" s="9"/>
      <c r="H278" s="9"/>
    </row>
    <row r="279" s="6" customFormat="1" ht="15" customHeight="1"/>
    <row r="280" s="6" customFormat="1" ht="15" customHeight="1"/>
    <row r="281" s="6" customFormat="1" ht="15" customHeight="1"/>
    <row r="282" s="6" customFormat="1" ht="15" customHeight="1"/>
    <row r="283" s="6" customFormat="1" ht="15" customHeight="1"/>
    <row r="284" s="6" customFormat="1" ht="15" customHeight="1"/>
    <row r="285" s="6" customFormat="1" ht="15" customHeight="1"/>
    <row r="286" s="6" customFormat="1" ht="15" customHeight="1"/>
    <row r="287" s="6" customFormat="1" ht="15" customHeight="1"/>
    <row r="288" s="6" customFormat="1" ht="15" customHeight="1"/>
    <row r="289" spans="1:9" ht="16.5" customHeight="1">
      <c r="A289" s="1" t="s">
        <v>0</v>
      </c>
      <c r="I289" s="170"/>
    </row>
    <row r="290" ht="15" customHeight="1">
      <c r="A290" s="2" t="s">
        <v>1</v>
      </c>
    </row>
    <row r="291" ht="15" customHeight="1">
      <c r="A291" s="66" t="str">
        <f>+A243</f>
        <v>Unaudited Results for the Fourth Financial Quarter Ended 30 April 2007</v>
      </c>
    </row>
    <row r="293" s="6" customFormat="1" ht="15" customHeight="1">
      <c r="A293" s="7" t="str">
        <f>+A245</f>
        <v>NOTES TO THE QUARTERLY FINANCIAL STATEMENTS - CONT'D</v>
      </c>
    </row>
    <row r="294" s="6" customFormat="1" ht="15" customHeight="1"/>
    <row r="295" spans="1:8" s="6" customFormat="1" ht="15" customHeight="1">
      <c r="A295" s="32" t="s">
        <v>146</v>
      </c>
      <c r="B295" s="7" t="s">
        <v>244</v>
      </c>
      <c r="F295" s="9"/>
      <c r="G295" s="9"/>
      <c r="H295" s="9"/>
    </row>
    <row r="296" spans="6:13" s="6" customFormat="1" ht="15" customHeight="1">
      <c r="F296" s="9"/>
      <c r="G296" s="9"/>
      <c r="H296" s="9"/>
      <c r="I296" s="9"/>
      <c r="J296" s="9"/>
      <c r="K296" s="9"/>
      <c r="L296" s="9"/>
      <c r="M296" s="9"/>
    </row>
    <row r="297" spans="1:13" s="26" customFormat="1" ht="15" customHeight="1">
      <c r="A297" s="30"/>
      <c r="B297" s="25"/>
      <c r="C297" s="27"/>
      <c r="D297" s="27"/>
      <c r="E297" s="27"/>
      <c r="F297" s="29"/>
      <c r="G297" s="29"/>
      <c r="H297" s="29"/>
      <c r="I297" s="29"/>
      <c r="J297" s="29"/>
      <c r="K297" s="29"/>
      <c r="L297" s="29"/>
      <c r="M297" s="29"/>
    </row>
    <row r="298" spans="6:13" s="6" customFormat="1" ht="15" customHeight="1">
      <c r="F298" s="9"/>
      <c r="G298" s="9"/>
      <c r="H298" s="9"/>
      <c r="I298" s="9"/>
      <c r="J298" s="9"/>
      <c r="K298" s="9"/>
      <c r="L298" s="9"/>
      <c r="M298" s="9"/>
    </row>
    <row r="299" spans="6:13" s="6" customFormat="1" ht="15" customHeight="1">
      <c r="F299" s="9"/>
      <c r="G299" s="9"/>
      <c r="H299" s="9"/>
      <c r="I299" s="9"/>
      <c r="J299" s="9"/>
      <c r="K299" s="9"/>
      <c r="L299" s="9"/>
      <c r="M299" s="9"/>
    </row>
    <row r="300" spans="6:13" s="6" customFormat="1" ht="15" customHeight="1">
      <c r="F300" s="9"/>
      <c r="G300" s="9"/>
      <c r="H300" s="9"/>
      <c r="I300" s="9"/>
      <c r="J300" s="9"/>
      <c r="K300" s="9"/>
      <c r="L300" s="9"/>
      <c r="M300" s="9"/>
    </row>
    <row r="301" spans="9:13" s="6" customFormat="1" ht="15" customHeight="1">
      <c r="I301" s="35" t="s">
        <v>192</v>
      </c>
      <c r="J301" s="9"/>
      <c r="K301" s="9"/>
      <c r="L301" s="9"/>
      <c r="M301" s="9"/>
    </row>
    <row r="302" spans="1:10" s="34" customFormat="1" ht="15" customHeight="1">
      <c r="A302" s="33"/>
      <c r="F302" s="35" t="s">
        <v>159</v>
      </c>
      <c r="G302" s="106"/>
      <c r="H302" s="35"/>
      <c r="I302" s="35" t="str">
        <f>I126</f>
        <v>Twelve Months</v>
      </c>
      <c r="J302" s="106"/>
    </row>
    <row r="303" spans="6:10" s="6" customFormat="1" ht="15" customHeight="1">
      <c r="F303" s="35" t="s">
        <v>195</v>
      </c>
      <c r="G303" s="106"/>
      <c r="H303" s="35"/>
      <c r="I303" s="35" t="s">
        <v>152</v>
      </c>
      <c r="J303" s="106"/>
    </row>
    <row r="304" spans="6:10" s="6" customFormat="1" ht="15" customHeight="1">
      <c r="F304" s="139" t="str">
        <f>F128</f>
        <v>30 April 2007</v>
      </c>
      <c r="G304" s="35"/>
      <c r="H304" s="35"/>
      <c r="I304" s="139" t="str">
        <f>I128</f>
        <v>30 April 2007</v>
      </c>
      <c r="J304" s="35"/>
    </row>
    <row r="305" spans="6:10" s="6" customFormat="1" ht="14.25" customHeight="1">
      <c r="F305" s="35"/>
      <c r="G305" s="35"/>
      <c r="H305" s="35"/>
      <c r="I305" s="35"/>
      <c r="J305" s="35"/>
    </row>
    <row r="306" spans="2:10" s="6" customFormat="1" ht="15" customHeight="1">
      <c r="B306" s="141" t="s">
        <v>201</v>
      </c>
      <c r="F306" s="35"/>
      <c r="G306" s="35"/>
      <c r="H306" s="35"/>
      <c r="I306" s="35"/>
      <c r="J306" s="35"/>
    </row>
    <row r="307" spans="2:10" s="6" customFormat="1" ht="9.75" customHeight="1">
      <c r="B307" s="141"/>
      <c r="F307" s="35"/>
      <c r="G307" s="35"/>
      <c r="H307" s="35"/>
      <c r="I307" s="35"/>
      <c r="J307" s="35"/>
    </row>
    <row r="308" spans="2:13" s="6" customFormat="1" ht="15" customHeight="1">
      <c r="B308" s="6" t="s">
        <v>200</v>
      </c>
      <c r="F308" s="216">
        <f>'IS'!E26</f>
        <v>12771</v>
      </c>
      <c r="G308" s="216"/>
      <c r="H308" s="216"/>
      <c r="I308" s="216">
        <f>'IS'!I26</f>
        <v>51903</v>
      </c>
      <c r="J308" s="104"/>
      <c r="K308" s="9"/>
      <c r="L308" s="9"/>
      <c r="M308" s="9"/>
    </row>
    <row r="309" spans="6:13" s="6" customFormat="1" ht="7.5" customHeight="1">
      <c r="F309" s="48"/>
      <c r="G309" s="48"/>
      <c r="H309" s="48"/>
      <c r="I309" s="48"/>
      <c r="J309" s="9"/>
      <c r="K309" s="9"/>
      <c r="L309" s="9"/>
      <c r="M309" s="9"/>
    </row>
    <row r="310" spans="2:13" s="6" customFormat="1" ht="15" customHeight="1">
      <c r="B310" s="6" t="s">
        <v>202</v>
      </c>
      <c r="F310" s="48"/>
      <c r="G310" s="48"/>
      <c r="H310" s="48"/>
      <c r="I310" s="48"/>
      <c r="J310" s="9"/>
      <c r="K310" s="9"/>
      <c r="L310" s="9"/>
      <c r="M310" s="9"/>
    </row>
    <row r="311" spans="2:13" s="6" customFormat="1" ht="15" customHeight="1">
      <c r="B311" s="6" t="s">
        <v>258</v>
      </c>
      <c r="F311" s="216">
        <f>'BS'!E36</f>
        <v>134005</v>
      </c>
      <c r="G311" s="48"/>
      <c r="H311" s="48"/>
      <c r="I311" s="217">
        <f>F311</f>
        <v>134005</v>
      </c>
      <c r="J311" s="9"/>
      <c r="K311" s="9"/>
      <c r="L311" s="9"/>
      <c r="M311" s="9"/>
    </row>
    <row r="312" spans="6:13" s="6" customFormat="1" ht="7.5" customHeight="1">
      <c r="F312" s="216"/>
      <c r="G312" s="48"/>
      <c r="H312" s="48"/>
      <c r="I312" s="217"/>
      <c r="J312" s="9"/>
      <c r="K312" s="9"/>
      <c r="L312" s="9"/>
      <c r="M312" s="9"/>
    </row>
    <row r="313" spans="2:13" s="6" customFormat="1" ht="15" customHeight="1" thickBot="1">
      <c r="B313" s="36" t="s">
        <v>203</v>
      </c>
      <c r="C313" s="36"/>
      <c r="D313" s="36"/>
      <c r="E313" s="36"/>
      <c r="F313" s="218">
        <f>F308/F311*100</f>
        <v>9.530241408902652</v>
      </c>
      <c r="G313" s="121"/>
      <c r="H313" s="121"/>
      <c r="I313" s="218">
        <f>I308/I311*100</f>
        <v>38.7321368605649</v>
      </c>
      <c r="J313" s="9"/>
      <c r="K313" s="9"/>
      <c r="L313" s="9"/>
      <c r="M313" s="9"/>
    </row>
    <row r="314" spans="6:13" s="6" customFormat="1" ht="15" customHeight="1">
      <c r="F314" s="9"/>
      <c r="G314" s="9"/>
      <c r="H314" s="9"/>
      <c r="I314" s="9"/>
      <c r="J314" s="9"/>
      <c r="K314" s="9"/>
      <c r="L314" s="9"/>
      <c r="M314" s="9"/>
    </row>
    <row r="315" s="6" customFormat="1" ht="15" customHeight="1"/>
    <row r="316" spans="1:8" s="6" customFormat="1" ht="15" customHeight="1">
      <c r="A316" s="32" t="s">
        <v>147</v>
      </c>
      <c r="B316" s="7" t="s">
        <v>243</v>
      </c>
      <c r="F316" s="9"/>
      <c r="G316" s="9"/>
      <c r="H316" s="9"/>
    </row>
    <row r="317" spans="6:13" s="6" customFormat="1" ht="15" customHeight="1">
      <c r="F317" s="9"/>
      <c r="G317" s="9"/>
      <c r="H317" s="9"/>
      <c r="I317" s="9"/>
      <c r="J317" s="9"/>
      <c r="K317" s="9"/>
      <c r="L317" s="9"/>
      <c r="M317" s="9"/>
    </row>
    <row r="318" spans="1:13" s="26" customFormat="1" ht="15" customHeight="1">
      <c r="A318" s="30"/>
      <c r="B318" s="25"/>
      <c r="C318" s="27"/>
      <c r="D318" s="27"/>
      <c r="E318" s="27"/>
      <c r="F318" s="29"/>
      <c r="G318" s="29"/>
      <c r="H318" s="29"/>
      <c r="I318" s="29"/>
      <c r="J318" s="29"/>
      <c r="K318" s="29"/>
      <c r="L318" s="29"/>
      <c r="M318" s="29"/>
    </row>
    <row r="319" spans="6:13" s="6" customFormat="1" ht="15" customHeight="1">
      <c r="F319" s="9"/>
      <c r="G319" s="9"/>
      <c r="H319" s="9"/>
      <c r="I319" s="9"/>
      <c r="J319" s="9"/>
      <c r="K319" s="9"/>
      <c r="L319" s="9"/>
      <c r="M319" s="9"/>
    </row>
    <row r="323" spans="6:13" s="6" customFormat="1" ht="15" customHeight="1">
      <c r="F323" s="9"/>
      <c r="G323" s="9"/>
      <c r="H323" s="9"/>
      <c r="I323" s="9"/>
      <c r="J323" s="9"/>
      <c r="K323" s="9"/>
      <c r="L323" s="9"/>
      <c r="M323" s="9"/>
    </row>
    <row r="324" spans="6:13" s="6" customFormat="1" ht="15" customHeight="1">
      <c r="F324" s="9"/>
      <c r="G324" s="9"/>
      <c r="H324" s="9"/>
      <c r="I324" s="9"/>
      <c r="J324" s="9"/>
      <c r="K324" s="9"/>
      <c r="L324" s="9"/>
      <c r="M324" s="9"/>
    </row>
    <row r="325" spans="6:13" s="6" customFormat="1" ht="15" customHeight="1">
      <c r="F325" s="9"/>
      <c r="G325" s="9"/>
      <c r="H325" s="9"/>
      <c r="I325" s="9"/>
      <c r="J325" s="9"/>
      <c r="K325" s="9"/>
      <c r="L325" s="9"/>
      <c r="M325" s="9"/>
    </row>
    <row r="326" spans="6:13" s="6" customFormat="1" ht="15" customHeight="1">
      <c r="F326" s="9"/>
      <c r="G326" s="9"/>
      <c r="H326" s="9"/>
      <c r="I326" s="9"/>
      <c r="J326" s="9"/>
      <c r="K326" s="9"/>
      <c r="L326" s="9"/>
      <c r="M326" s="9"/>
    </row>
    <row r="327" spans="6:13" s="6" customFormat="1" ht="15" customHeight="1">
      <c r="F327" s="9"/>
      <c r="G327" s="9"/>
      <c r="H327" s="9"/>
      <c r="I327" s="9"/>
      <c r="J327" s="9"/>
      <c r="K327" s="9"/>
      <c r="L327" s="9"/>
      <c r="M327" s="9"/>
    </row>
    <row r="328" spans="6:13" s="6" customFormat="1" ht="15" customHeight="1">
      <c r="F328" s="9"/>
      <c r="G328" s="9"/>
      <c r="H328" s="9"/>
      <c r="I328" s="9"/>
      <c r="J328" s="9"/>
      <c r="K328" s="9"/>
      <c r="L328" s="9"/>
      <c r="M328" s="9"/>
    </row>
    <row r="329" spans="6:13" s="6" customFormat="1" ht="15" customHeight="1">
      <c r="F329" s="9"/>
      <c r="G329" s="9"/>
      <c r="H329" s="9"/>
      <c r="I329" s="9"/>
      <c r="J329" s="9"/>
      <c r="K329" s="9"/>
      <c r="L329" s="9"/>
      <c r="M329" s="9"/>
    </row>
    <row r="330" spans="6:13" s="6" customFormat="1" ht="15" customHeight="1">
      <c r="F330" s="9"/>
      <c r="G330" s="9"/>
      <c r="H330" s="9"/>
      <c r="I330" s="9"/>
      <c r="J330" s="9"/>
      <c r="K330" s="9"/>
      <c r="L330" s="9"/>
      <c r="M330" s="9"/>
    </row>
    <row r="331" spans="6:13" s="6" customFormat="1" ht="15" customHeight="1">
      <c r="F331" s="9" t="s">
        <v>13</v>
      </c>
      <c r="G331" s="9"/>
      <c r="H331" s="9"/>
      <c r="I331" s="9"/>
      <c r="J331" s="9"/>
      <c r="K331" s="9"/>
      <c r="L331" s="9"/>
      <c r="M331" s="9"/>
    </row>
    <row r="332" spans="2:13" s="6" customFormat="1" ht="15" customHeight="1">
      <c r="B332" s="6" t="s">
        <v>150</v>
      </c>
      <c r="F332" s="9"/>
      <c r="G332" s="9"/>
      <c r="H332" s="9"/>
      <c r="I332" s="9"/>
      <c r="J332" s="9"/>
      <c r="K332" s="9"/>
      <c r="L332" s="9"/>
      <c r="M332" s="9"/>
    </row>
    <row r="333" spans="6:13" s="6" customFormat="1" ht="15" customHeight="1">
      <c r="F333" s="9"/>
      <c r="G333" s="9"/>
      <c r="H333" s="9"/>
      <c r="I333" s="9"/>
      <c r="J333" s="9"/>
      <c r="K333" s="9"/>
      <c r="L333" s="9"/>
      <c r="M333" s="9"/>
    </row>
    <row r="334" spans="6:13" s="6" customFormat="1" ht="15" customHeight="1">
      <c r="F334" s="9"/>
      <c r="G334" s="9"/>
      <c r="H334" s="9"/>
      <c r="I334" s="9"/>
      <c r="J334" s="9"/>
      <c r="K334" s="9"/>
      <c r="L334" s="9"/>
      <c r="M334" s="9"/>
    </row>
    <row r="335" spans="6:13" s="6" customFormat="1" ht="15" customHeight="1">
      <c r="F335" s="9"/>
      <c r="G335" s="9"/>
      <c r="H335" s="9"/>
      <c r="I335" s="9"/>
      <c r="J335" s="9"/>
      <c r="K335" s="9"/>
      <c r="L335" s="9"/>
      <c r="M335" s="9"/>
    </row>
    <row r="336" spans="2:13" s="6" customFormat="1" ht="15" customHeight="1">
      <c r="B336" s="7" t="s">
        <v>249</v>
      </c>
      <c r="F336" s="9"/>
      <c r="G336" s="9"/>
      <c r="H336" s="9"/>
      <c r="I336" s="9"/>
      <c r="J336" s="9"/>
      <c r="K336" s="9"/>
      <c r="L336" s="9"/>
      <c r="M336" s="9"/>
    </row>
    <row r="337" spans="2:13" s="6" customFormat="1" ht="15" customHeight="1">
      <c r="B337" s="6" t="s">
        <v>255</v>
      </c>
      <c r="F337" s="9"/>
      <c r="G337" s="9"/>
      <c r="H337" s="9"/>
      <c r="I337" s="9"/>
      <c r="J337" s="9"/>
      <c r="K337" s="9"/>
      <c r="L337" s="9"/>
      <c r="M337" s="9"/>
    </row>
    <row r="338" spans="2:13" s="6" customFormat="1" ht="15" customHeight="1">
      <c r="B338" s="6" t="s">
        <v>299</v>
      </c>
      <c r="F338" s="9"/>
      <c r="G338" s="9"/>
      <c r="H338" s="9"/>
      <c r="I338" s="9"/>
      <c r="J338" s="9"/>
      <c r="K338" s="9"/>
      <c r="L338" s="9"/>
      <c r="M338" s="9"/>
    </row>
    <row r="339" spans="6:13" ht="15" customHeight="1">
      <c r="F339" s="28"/>
      <c r="G339" s="28"/>
      <c r="H339" s="28"/>
      <c r="I339" s="28"/>
      <c r="J339" s="28"/>
      <c r="K339" s="28"/>
      <c r="L339" s="28"/>
      <c r="M339" s="28"/>
    </row>
    <row r="340" spans="6:13" ht="15" customHeight="1">
      <c r="F340" s="28"/>
      <c r="G340" s="28"/>
      <c r="H340" s="28"/>
      <c r="I340" s="28"/>
      <c r="J340" s="28"/>
      <c r="K340" s="28"/>
      <c r="L340" s="28"/>
      <c r="M340" s="28"/>
    </row>
    <row r="341" spans="6:13" ht="15" customHeight="1">
      <c r="F341" s="28"/>
      <c r="G341" s="28"/>
      <c r="H341" s="28"/>
      <c r="I341" s="28"/>
      <c r="J341" s="28"/>
      <c r="K341" s="28"/>
      <c r="L341" s="28"/>
      <c r="M341" s="28"/>
    </row>
    <row r="342" spans="6:13" ht="15" customHeight="1">
      <c r="F342" s="28"/>
      <c r="G342" s="28"/>
      <c r="H342" s="28"/>
      <c r="I342" s="28"/>
      <c r="J342" s="28"/>
      <c r="K342" s="28"/>
      <c r="L342" s="28"/>
      <c r="M342" s="28"/>
    </row>
    <row r="343" spans="6:13" ht="15" customHeight="1">
      <c r="F343" s="28"/>
      <c r="G343" s="28"/>
      <c r="H343" s="28"/>
      <c r="I343" s="28"/>
      <c r="J343" s="28"/>
      <c r="K343" s="28"/>
      <c r="L343" s="28"/>
      <c r="M343" s="28"/>
    </row>
    <row r="344" spans="6:13" ht="15" customHeight="1">
      <c r="F344" s="28"/>
      <c r="G344" s="28"/>
      <c r="H344" s="28"/>
      <c r="I344" s="28"/>
      <c r="J344" s="28"/>
      <c r="K344" s="28"/>
      <c r="L344" s="28"/>
      <c r="M344" s="28"/>
    </row>
    <row r="345" spans="6:13" ht="15" customHeight="1">
      <c r="F345" s="28"/>
      <c r="G345" s="28"/>
      <c r="H345" s="28"/>
      <c r="I345" s="28"/>
      <c r="J345" s="28"/>
      <c r="K345" s="28"/>
      <c r="L345" s="28"/>
      <c r="M345" s="28"/>
    </row>
    <row r="346" spans="6:13" ht="15" customHeight="1">
      <c r="F346" s="28"/>
      <c r="G346" s="28"/>
      <c r="H346" s="28"/>
      <c r="I346" s="28"/>
      <c r="J346" s="28"/>
      <c r="K346" s="28"/>
      <c r="L346" s="28"/>
      <c r="M346" s="28"/>
    </row>
    <row r="347" spans="6:13" ht="15" customHeight="1">
      <c r="F347" s="28"/>
      <c r="G347" s="28"/>
      <c r="H347" s="28"/>
      <c r="I347" s="28"/>
      <c r="J347" s="28"/>
      <c r="K347" s="28"/>
      <c r="L347" s="28"/>
      <c r="M347" s="28"/>
    </row>
    <row r="348" spans="6:13" ht="15" customHeight="1">
      <c r="F348" s="28"/>
      <c r="G348" s="28"/>
      <c r="H348" s="28"/>
      <c r="I348" s="28"/>
      <c r="J348" s="28"/>
      <c r="K348" s="28"/>
      <c r="L348" s="28"/>
      <c r="M348" s="28"/>
    </row>
    <row r="349" spans="6:13" ht="15" customHeight="1">
      <c r="F349" s="28"/>
      <c r="G349" s="28"/>
      <c r="H349" s="28"/>
      <c r="I349" s="28"/>
      <c r="J349" s="28"/>
      <c r="K349" s="28"/>
      <c r="L349" s="28"/>
      <c r="M349" s="28"/>
    </row>
    <row r="350" spans="6:13" ht="15" customHeight="1">
      <c r="F350" s="28"/>
      <c r="G350" s="28"/>
      <c r="H350" s="28"/>
      <c r="I350" s="28"/>
      <c r="J350" s="28"/>
      <c r="K350" s="28"/>
      <c r="L350" s="28"/>
      <c r="M350" s="28"/>
    </row>
    <row r="351" spans="6:13" ht="15" customHeight="1">
      <c r="F351" s="28"/>
      <c r="G351" s="28"/>
      <c r="H351" s="28"/>
      <c r="I351" s="28"/>
      <c r="J351" s="28"/>
      <c r="K351" s="28"/>
      <c r="L351" s="28"/>
      <c r="M351" s="28"/>
    </row>
    <row r="352" spans="6:13" ht="15" customHeight="1">
      <c r="F352" s="28"/>
      <c r="G352" s="28"/>
      <c r="H352" s="28"/>
      <c r="I352" s="28"/>
      <c r="J352" s="28"/>
      <c r="K352" s="28"/>
      <c r="L352" s="28"/>
      <c r="M352" s="28"/>
    </row>
    <row r="353" spans="6:13" ht="15" customHeight="1">
      <c r="F353" s="28"/>
      <c r="G353" s="28"/>
      <c r="H353" s="28"/>
      <c r="I353" s="28"/>
      <c r="J353" s="28"/>
      <c r="K353" s="28"/>
      <c r="L353" s="28"/>
      <c r="M353" s="28"/>
    </row>
    <row r="354" spans="6:13" ht="15" customHeight="1">
      <c r="F354" s="28"/>
      <c r="G354" s="28"/>
      <c r="H354" s="28"/>
      <c r="I354" s="28"/>
      <c r="J354" s="28"/>
      <c r="K354" s="28"/>
      <c r="L354" s="28"/>
      <c r="M354" s="28"/>
    </row>
    <row r="355" spans="6:13" ht="15" customHeight="1">
      <c r="F355" s="28"/>
      <c r="G355" s="28"/>
      <c r="H355" s="28"/>
      <c r="I355" s="28"/>
      <c r="J355" s="28"/>
      <c r="K355" s="28"/>
      <c r="L355" s="28"/>
      <c r="M355" s="28"/>
    </row>
    <row r="356" spans="6:13" ht="15" customHeight="1">
      <c r="F356" s="28"/>
      <c r="G356" s="28"/>
      <c r="H356" s="28"/>
      <c r="I356" s="28"/>
      <c r="J356" s="28"/>
      <c r="K356" s="28"/>
      <c r="L356" s="28"/>
      <c r="M356" s="28"/>
    </row>
    <row r="357" spans="6:13" ht="15" customHeight="1">
      <c r="F357" s="28"/>
      <c r="G357" s="28"/>
      <c r="H357" s="28"/>
      <c r="I357" s="28"/>
      <c r="J357" s="28"/>
      <c r="K357" s="28"/>
      <c r="L357" s="28"/>
      <c r="M357" s="28"/>
    </row>
    <row r="358" spans="6:13" ht="15" customHeight="1">
      <c r="F358" s="28"/>
      <c r="G358" s="28"/>
      <c r="H358" s="28"/>
      <c r="I358" s="28"/>
      <c r="J358" s="28"/>
      <c r="K358" s="28"/>
      <c r="L358" s="28"/>
      <c r="M358" s="28"/>
    </row>
    <row r="359" spans="6:13" ht="15" customHeight="1">
      <c r="F359" s="28"/>
      <c r="G359" s="28"/>
      <c r="H359" s="28"/>
      <c r="I359" s="28"/>
      <c r="J359" s="28"/>
      <c r="K359" s="28"/>
      <c r="L359" s="28"/>
      <c r="M359" s="28"/>
    </row>
    <row r="360" spans="6:13" ht="15" customHeight="1">
      <c r="F360" s="28"/>
      <c r="G360" s="28"/>
      <c r="H360" s="28"/>
      <c r="I360" s="28"/>
      <c r="J360" s="28"/>
      <c r="K360" s="28"/>
      <c r="L360" s="28"/>
      <c r="M360" s="28"/>
    </row>
    <row r="361" spans="6:13" ht="15" customHeight="1">
      <c r="F361" s="28"/>
      <c r="G361" s="28"/>
      <c r="H361" s="28"/>
      <c r="I361" s="28"/>
      <c r="J361" s="28"/>
      <c r="K361" s="28"/>
      <c r="L361" s="28"/>
      <c r="M361" s="28"/>
    </row>
    <row r="362" spans="6:13" ht="15" customHeight="1">
      <c r="F362" s="28"/>
      <c r="G362" s="28"/>
      <c r="H362" s="28"/>
      <c r="I362" s="28"/>
      <c r="J362" s="28"/>
      <c r="K362" s="28"/>
      <c r="L362" s="28"/>
      <c r="M362" s="28"/>
    </row>
    <row r="363" spans="6:13" ht="15" customHeight="1">
      <c r="F363" s="28"/>
      <c r="G363" s="28"/>
      <c r="H363" s="28"/>
      <c r="I363" s="28"/>
      <c r="J363" s="28"/>
      <c r="K363" s="28"/>
      <c r="L363" s="28"/>
      <c r="M363" s="28"/>
    </row>
    <row r="364" spans="6:13" ht="15" customHeight="1">
      <c r="F364" s="28"/>
      <c r="G364" s="28"/>
      <c r="H364" s="28"/>
      <c r="I364" s="28"/>
      <c r="J364" s="28"/>
      <c r="K364" s="28"/>
      <c r="L364" s="28"/>
      <c r="M364" s="28"/>
    </row>
    <row r="365" spans="6:13" ht="15" customHeight="1">
      <c r="F365" s="28"/>
      <c r="G365" s="28"/>
      <c r="H365" s="28"/>
      <c r="I365" s="28"/>
      <c r="J365" s="28"/>
      <c r="K365" s="28"/>
      <c r="L365" s="28"/>
      <c r="M365" s="28"/>
    </row>
    <row r="366" spans="6:13" ht="15" customHeight="1">
      <c r="F366" s="28"/>
      <c r="G366" s="28"/>
      <c r="H366" s="28"/>
      <c r="I366" s="28"/>
      <c r="J366" s="28"/>
      <c r="K366" s="28"/>
      <c r="L366" s="28"/>
      <c r="M366" s="28"/>
    </row>
    <row r="367" spans="6:13" ht="15" customHeight="1">
      <c r="F367" s="28"/>
      <c r="G367" s="28"/>
      <c r="H367" s="28"/>
      <c r="I367" s="28"/>
      <c r="J367" s="28"/>
      <c r="K367" s="28"/>
      <c r="L367" s="28"/>
      <c r="M367" s="28"/>
    </row>
    <row r="368" spans="6:13" ht="15" customHeight="1">
      <c r="F368" s="28"/>
      <c r="G368" s="28"/>
      <c r="H368" s="28"/>
      <c r="I368" s="28"/>
      <c r="J368" s="28"/>
      <c r="K368" s="28"/>
      <c r="L368" s="28"/>
      <c r="M368" s="28"/>
    </row>
    <row r="369" spans="6:13" ht="15" customHeight="1">
      <c r="F369" s="28"/>
      <c r="G369" s="28"/>
      <c r="H369" s="28"/>
      <c r="I369" s="28"/>
      <c r="J369" s="28"/>
      <c r="K369" s="28"/>
      <c r="L369" s="28"/>
      <c r="M369" s="28"/>
    </row>
    <row r="370" spans="6:13" ht="15" customHeight="1">
      <c r="F370" s="28"/>
      <c r="G370" s="28"/>
      <c r="H370" s="28"/>
      <c r="I370" s="28"/>
      <c r="J370" s="28"/>
      <c r="K370" s="28"/>
      <c r="L370" s="28"/>
      <c r="M370" s="28"/>
    </row>
    <row r="371" spans="6:13" ht="15" customHeight="1">
      <c r="F371" s="28"/>
      <c r="G371" s="28"/>
      <c r="H371" s="28"/>
      <c r="I371" s="28"/>
      <c r="J371" s="28"/>
      <c r="K371" s="28"/>
      <c r="L371" s="28"/>
      <c r="M371" s="28"/>
    </row>
    <row r="372" spans="6:13" ht="15" customHeight="1">
      <c r="F372" s="28"/>
      <c r="G372" s="28"/>
      <c r="H372" s="28"/>
      <c r="I372" s="28"/>
      <c r="J372" s="28"/>
      <c r="K372" s="28"/>
      <c r="L372" s="28"/>
      <c r="M372" s="28"/>
    </row>
    <row r="373" spans="6:13" ht="15" customHeight="1">
      <c r="F373" s="28"/>
      <c r="G373" s="28"/>
      <c r="H373" s="28"/>
      <c r="I373" s="28"/>
      <c r="J373" s="28"/>
      <c r="K373" s="28"/>
      <c r="L373" s="28"/>
      <c r="M373" s="28"/>
    </row>
    <row r="374" spans="6:13" ht="15" customHeight="1">
      <c r="F374" s="28"/>
      <c r="G374" s="28"/>
      <c r="H374" s="28"/>
      <c r="I374" s="28"/>
      <c r="J374" s="28"/>
      <c r="K374" s="28"/>
      <c r="L374" s="28"/>
      <c r="M374" s="28"/>
    </row>
    <row r="375" spans="6:13" ht="15" customHeight="1">
      <c r="F375" s="28"/>
      <c r="G375" s="28"/>
      <c r="H375" s="28"/>
      <c r="I375" s="28"/>
      <c r="J375" s="28"/>
      <c r="K375" s="28"/>
      <c r="L375" s="28"/>
      <c r="M375" s="28"/>
    </row>
    <row r="376" spans="6:13" ht="15" customHeight="1">
      <c r="F376" s="28"/>
      <c r="G376" s="28"/>
      <c r="H376" s="28"/>
      <c r="I376" s="28"/>
      <c r="J376" s="28"/>
      <c r="K376" s="28"/>
      <c r="L376" s="28"/>
      <c r="M376" s="28"/>
    </row>
    <row r="377" spans="6:13" ht="15" customHeight="1">
      <c r="F377" s="28"/>
      <c r="G377" s="28"/>
      <c r="H377" s="28"/>
      <c r="I377" s="28"/>
      <c r="J377" s="28"/>
      <c r="K377" s="28"/>
      <c r="L377" s="28"/>
      <c r="M377" s="28"/>
    </row>
    <row r="378" spans="6:13" ht="15" customHeight="1">
      <c r="F378" s="28"/>
      <c r="G378" s="28"/>
      <c r="H378" s="28"/>
      <c r="I378" s="28"/>
      <c r="J378" s="28"/>
      <c r="K378" s="28"/>
      <c r="L378" s="28"/>
      <c r="M378" s="28"/>
    </row>
    <row r="379" spans="6:13" ht="15" customHeight="1">
      <c r="F379" s="28"/>
      <c r="G379" s="28"/>
      <c r="H379" s="28"/>
      <c r="I379" s="28"/>
      <c r="J379" s="28"/>
      <c r="K379" s="28"/>
      <c r="L379" s="28"/>
      <c r="M379" s="28"/>
    </row>
    <row r="380" spans="6:13" ht="15" customHeight="1">
      <c r="F380" s="28"/>
      <c r="G380" s="28"/>
      <c r="H380" s="28"/>
      <c r="I380" s="28"/>
      <c r="J380" s="28"/>
      <c r="K380" s="28"/>
      <c r="L380" s="28"/>
      <c r="M380" s="28"/>
    </row>
    <row r="381" spans="6:13" ht="15" customHeight="1">
      <c r="F381" s="28"/>
      <c r="G381" s="28"/>
      <c r="H381" s="28"/>
      <c r="I381" s="28"/>
      <c r="J381" s="28"/>
      <c r="K381" s="28"/>
      <c r="L381" s="28"/>
      <c r="M381" s="28"/>
    </row>
    <row r="382" spans="6:13" ht="15" customHeight="1">
      <c r="F382" s="28"/>
      <c r="G382" s="28"/>
      <c r="H382" s="28"/>
      <c r="I382" s="28"/>
      <c r="J382" s="28"/>
      <c r="K382" s="28"/>
      <c r="L382" s="28"/>
      <c r="M382" s="28"/>
    </row>
    <row r="383" spans="6:13" ht="15" customHeight="1">
      <c r="F383" s="28"/>
      <c r="G383" s="28"/>
      <c r="H383" s="28"/>
      <c r="I383" s="28"/>
      <c r="J383" s="28"/>
      <c r="K383" s="28"/>
      <c r="L383" s="28"/>
      <c r="M383" s="28"/>
    </row>
    <row r="384" spans="6:13" ht="15" customHeight="1">
      <c r="F384" s="28"/>
      <c r="G384" s="28"/>
      <c r="H384" s="28"/>
      <c r="I384" s="28"/>
      <c r="J384" s="28"/>
      <c r="K384" s="28"/>
      <c r="L384" s="28"/>
      <c r="M384" s="28"/>
    </row>
    <row r="385" spans="6:13" ht="15" customHeight="1">
      <c r="F385" s="28"/>
      <c r="G385" s="28"/>
      <c r="H385" s="28"/>
      <c r="I385" s="28"/>
      <c r="J385" s="28"/>
      <c r="K385" s="28"/>
      <c r="L385" s="28"/>
      <c r="M385" s="28"/>
    </row>
    <row r="386" spans="6:13" ht="15" customHeight="1">
      <c r="F386" s="28"/>
      <c r="G386" s="28"/>
      <c r="H386" s="28"/>
      <c r="I386" s="28"/>
      <c r="J386" s="28"/>
      <c r="K386" s="28"/>
      <c r="L386" s="28"/>
      <c r="M386" s="28"/>
    </row>
    <row r="387" spans="6:13" ht="15" customHeight="1">
      <c r="F387" s="28"/>
      <c r="G387" s="28"/>
      <c r="H387" s="28"/>
      <c r="I387" s="28"/>
      <c r="J387" s="28"/>
      <c r="K387" s="28"/>
      <c r="L387" s="28"/>
      <c r="M387" s="28"/>
    </row>
  </sheetData>
  <mergeCells count="1">
    <mergeCell ref="F105:I105"/>
  </mergeCells>
  <printOptions/>
  <pageMargins left="0.75" right="0.49" top="1" bottom="0.83" header="0.5" footer="0.5"/>
  <pageSetup firstPageNumber="10" useFirstPageNumber="1" horizontalDpi="600" verticalDpi="600" orientation="portrait" paperSize="9" r:id="rId2"/>
  <headerFooter alignWithMargins="0">
    <oddFooter>&amp;C&amp;P</oddFooter>
  </headerFooter>
  <rowBreaks count="1" manualBreakCount="1">
    <brk id="45"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dc:creator>
  <cp:keywords/>
  <dc:description/>
  <cp:lastModifiedBy>Microsoft Office 2003</cp:lastModifiedBy>
  <cp:lastPrinted>2007-06-27T09:41:58Z</cp:lastPrinted>
  <dcterms:created xsi:type="dcterms:W3CDTF">2006-07-27T15:29:02Z</dcterms:created>
  <dcterms:modified xsi:type="dcterms:W3CDTF">2007-06-27T09:52:05Z</dcterms:modified>
  <cp:category/>
  <cp:version/>
  <cp:contentType/>
  <cp:contentStatus/>
</cp:coreProperties>
</file>